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yuki\Desktop\"/>
    </mc:Choice>
  </mc:AlternateContent>
  <bookViews>
    <workbookView xWindow="0" yWindow="0" windowWidth="19200" windowHeight="8060" xr2:uid="{00000000-000D-0000-FFFF-FFFF00000000}"/>
  </bookViews>
  <sheets>
    <sheet name="お金のブロックパズル" sheetId="2" r:id="rId1"/>
  </sheets>
  <calcPr calcId="171027"/>
</workbook>
</file>

<file path=xl/calcChain.xml><?xml version="1.0" encoding="utf-8"?>
<calcChain xmlns="http://schemas.openxmlformats.org/spreadsheetml/2006/main">
  <c r="P62" i="2" l="1"/>
  <c r="P56" i="2"/>
  <c r="P68" i="2"/>
  <c r="X49" i="2"/>
  <c r="X48" i="2"/>
  <c r="X47" i="2"/>
  <c r="X46" i="2"/>
  <c r="T46" i="2"/>
  <c r="W41" i="2"/>
  <c r="V46" i="2"/>
  <c r="R44" i="2"/>
  <c r="Q38" i="2"/>
  <c r="O46" i="2"/>
  <c r="O37" i="2"/>
  <c r="P41" i="2" l="1"/>
  <c r="K41" i="2"/>
  <c r="R41" i="2" l="1"/>
  <c r="Q41" i="2" s="1"/>
  <c r="R48" i="2" s="1"/>
  <c r="P33" i="2"/>
  <c r="P34" i="2" s="1"/>
  <c r="K71" i="2"/>
  <c r="K70" i="2"/>
  <c r="K68" i="2"/>
  <c r="K67" i="2" s="1"/>
  <c r="K65" i="2"/>
  <c r="L47" i="2" s="1"/>
  <c r="K66" i="2"/>
  <c r="K63" i="2"/>
  <c r="K62" i="2"/>
  <c r="K61" i="2"/>
  <c r="K60" i="2"/>
  <c r="K59" i="2"/>
  <c r="K58" i="2"/>
  <c r="L48" i="2" s="1"/>
  <c r="K57" i="2"/>
  <c r="P22" i="2"/>
  <c r="P19" i="2"/>
  <c r="P15" i="2"/>
  <c r="P12" i="2"/>
  <c r="P7" i="2"/>
  <c r="K22" i="2"/>
  <c r="K19" i="2"/>
  <c r="K15" i="2"/>
  <c r="K12" i="2"/>
  <c r="K7" i="2"/>
  <c r="E65" i="2"/>
  <c r="J46" i="2" s="1"/>
  <c r="E63" i="2"/>
  <c r="F62" i="2"/>
  <c r="H46" i="2" s="1"/>
  <c r="E60" i="2"/>
  <c r="E59" i="2"/>
  <c r="F41" i="2" s="1"/>
  <c r="E56" i="2"/>
  <c r="D33" i="2" s="1"/>
  <c r="G9" i="2"/>
  <c r="E8" i="2"/>
  <c r="E13" i="2" s="1"/>
  <c r="G13" i="2" s="1"/>
  <c r="E55" i="2"/>
  <c r="G10" i="2"/>
  <c r="G11" i="2"/>
  <c r="G12" i="2"/>
  <c r="G15" i="2"/>
  <c r="G16" i="2"/>
  <c r="G17" i="2"/>
  <c r="G19" i="2"/>
  <c r="G20" i="2"/>
  <c r="G22" i="2"/>
  <c r="G24" i="2"/>
  <c r="E14" i="2"/>
  <c r="T47" i="2" l="1"/>
  <c r="T48" i="2" s="1"/>
  <c r="V48" i="2" s="1"/>
  <c r="L46" i="2"/>
  <c r="E57" i="2"/>
  <c r="G57" i="2" s="1"/>
  <c r="L49" i="2"/>
  <c r="K64" i="2"/>
  <c r="E58" i="2"/>
  <c r="E41" i="2" s="1"/>
  <c r="C37" i="2"/>
  <c r="G63" i="2"/>
  <c r="H47" i="2"/>
  <c r="G64" i="2"/>
  <c r="G62" i="2"/>
  <c r="P25" i="2"/>
  <c r="K25" i="2"/>
  <c r="F44" i="2"/>
  <c r="D41" i="2"/>
  <c r="C46" i="2" s="1"/>
  <c r="G56" i="2"/>
  <c r="G59" i="2"/>
  <c r="G55" i="2"/>
  <c r="G60" i="2"/>
  <c r="E18" i="2"/>
  <c r="G8" i="2"/>
  <c r="G14" i="2"/>
  <c r="X51" i="2" l="1"/>
  <c r="W42" i="2"/>
  <c r="E61" i="2"/>
  <c r="F64" i="2" s="1"/>
  <c r="E66" i="2" s="1"/>
  <c r="G58" i="2"/>
  <c r="E38" i="2"/>
  <c r="G18" i="2"/>
  <c r="E21" i="2"/>
  <c r="F48" i="2" l="1"/>
  <c r="H48" i="2"/>
  <c r="J48" i="2"/>
  <c r="K42" i="2" s="1"/>
  <c r="G61" i="2"/>
  <c r="E23" i="2"/>
  <c r="G21" i="2"/>
  <c r="G23" i="2" l="1"/>
  <c r="E25" i="2"/>
  <c r="G25" i="2" l="1"/>
  <c r="K56" i="2"/>
  <c r="K55" i="2" s="1"/>
  <c r="K69" i="2" s="1"/>
  <c r="D34" i="2"/>
  <c r="G7" i="2"/>
  <c r="K72" i="2" l="1"/>
  <c r="L51" i="2"/>
</calcChain>
</file>

<file path=xl/sharedStrings.xml><?xml version="1.0" encoding="utf-8"?>
<sst xmlns="http://schemas.openxmlformats.org/spreadsheetml/2006/main" count="186" uniqueCount="111">
  <si>
    <t>売上高</t>
  </si>
  <si>
    <t>変動費</t>
  </si>
  <si>
    <t>粗利</t>
  </si>
  <si>
    <t>固定費</t>
  </si>
  <si>
    <t>人件費</t>
  </si>
  <si>
    <t>その他</t>
  </si>
  <si>
    <t>労働分配率</t>
  </si>
  <si>
    <t>変動費</t>
    <rPh sb="0" eb="2">
      <t>ヘンドウ</t>
    </rPh>
    <rPh sb="2" eb="3">
      <t>ヒ</t>
    </rPh>
    <phoneticPr fontId="5"/>
  </si>
  <si>
    <t>その他</t>
    <rPh sb="2" eb="3">
      <t>タ</t>
    </rPh>
    <phoneticPr fontId="5"/>
  </si>
  <si>
    <t>売上高</t>
    <rPh sb="0" eb="2">
      <t>ウリアゲ</t>
    </rPh>
    <rPh sb="2" eb="3">
      <t>ダカ</t>
    </rPh>
    <phoneticPr fontId="5"/>
  </si>
  <si>
    <t>粗利</t>
    <rPh sb="0" eb="2">
      <t>アラリ</t>
    </rPh>
    <phoneticPr fontId="5"/>
  </si>
  <si>
    <t>固定費</t>
    <rPh sb="0" eb="3">
      <t>コテイヒ</t>
    </rPh>
    <phoneticPr fontId="5"/>
  </si>
  <si>
    <t>経常利益</t>
    <rPh sb="0" eb="2">
      <t>ケイジョウ</t>
    </rPh>
    <rPh sb="2" eb="4">
      <t>リエキ</t>
    </rPh>
    <phoneticPr fontId="5"/>
  </si>
  <si>
    <t>粗利率</t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</si>
  <si>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</si>
  <si>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法人税</t>
    <rPh sb="0" eb="3">
      <t>ホウジンゼイ</t>
    </rPh>
    <phoneticPr fontId="5"/>
  </si>
  <si>
    <t>簡易CF</t>
    <rPh sb="0" eb="2">
      <t>カンイ</t>
    </rPh>
    <phoneticPr fontId="5"/>
  </si>
  <si>
    <t>設備投資</t>
    <rPh sb="0" eb="2">
      <t>セツビ</t>
    </rPh>
    <rPh sb="2" eb="4">
      <t>トウシ</t>
    </rPh>
    <phoneticPr fontId="5"/>
  </si>
  <si>
    <t>運転資金</t>
    <rPh sb="0" eb="2">
      <t>ウンテン</t>
    </rPh>
    <rPh sb="2" eb="4">
      <t>シキン</t>
    </rPh>
    <phoneticPr fontId="5"/>
  </si>
  <si>
    <t>減価償却費等</t>
    <rPh sb="0" eb="2">
      <t>ゲンカ</t>
    </rPh>
    <rPh sb="2" eb="4">
      <t>ショウキャク</t>
    </rPh>
    <rPh sb="4" eb="5">
      <t>ヒ</t>
    </rPh>
    <rPh sb="5" eb="6">
      <t>トウ</t>
    </rPh>
    <phoneticPr fontId="5"/>
  </si>
  <si>
    <t>人件費</t>
    <rPh sb="0" eb="3">
      <t>ジンケンヒ</t>
    </rPh>
    <phoneticPr fontId="5"/>
  </si>
  <si>
    <t>営業外収益</t>
    <rPh sb="0" eb="2">
      <t>エイギョウ</t>
    </rPh>
    <rPh sb="2" eb="3">
      <t>ガイ</t>
    </rPh>
    <rPh sb="3" eb="5">
      <t>シュウエキ</t>
    </rPh>
    <phoneticPr fontId="2"/>
  </si>
  <si>
    <t>営業外費用</t>
    <rPh sb="0" eb="2">
      <t>エイギョウ</t>
    </rPh>
    <rPh sb="2" eb="3">
      <t>ガイ</t>
    </rPh>
    <rPh sb="3" eb="5">
      <t>ヒヨウ</t>
    </rPh>
    <phoneticPr fontId="5"/>
  </si>
  <si>
    <t>売上原価</t>
    <rPh sb="0" eb="2">
      <t>ウリアゲ</t>
    </rPh>
    <rPh sb="2" eb="4">
      <t>ゲンカ</t>
    </rPh>
    <phoneticPr fontId="2"/>
  </si>
  <si>
    <t>販売費及び一般管理費</t>
    <rPh sb="0" eb="2">
      <t>ハンバイ</t>
    </rPh>
    <rPh sb="2" eb="3">
      <t>ヒ</t>
    </rPh>
    <rPh sb="3" eb="4">
      <t>オヨ</t>
    </rPh>
    <rPh sb="5" eb="7">
      <t>イッパン</t>
    </rPh>
    <rPh sb="7" eb="10">
      <t>カンリヒ</t>
    </rPh>
    <phoneticPr fontId="2"/>
  </si>
  <si>
    <t>　その他</t>
    <rPh sb="3" eb="4">
      <t>タ</t>
    </rPh>
    <phoneticPr fontId="2"/>
  </si>
  <si>
    <t>　減価償却費</t>
    <rPh sb="1" eb="3">
      <t>ゲンカ</t>
    </rPh>
    <rPh sb="3" eb="5">
      <t>ショウキャク</t>
    </rPh>
    <rPh sb="5" eb="6">
      <t>ヒ</t>
    </rPh>
    <phoneticPr fontId="2"/>
  </si>
  <si>
    <t>　労務費</t>
    <rPh sb="1" eb="4">
      <t>ロウムヒ</t>
    </rPh>
    <phoneticPr fontId="2"/>
  </si>
  <si>
    <t>　人件費</t>
    <rPh sb="1" eb="4">
      <t>ジンケンヒ</t>
    </rPh>
    <phoneticPr fontId="2"/>
  </si>
  <si>
    <t>売上総利益</t>
    <rPh sb="0" eb="2">
      <t>ウリアゲ</t>
    </rPh>
    <rPh sb="2" eb="5">
      <t>ソウリエキ</t>
    </rPh>
    <phoneticPr fontId="2"/>
  </si>
  <si>
    <t>営業利益</t>
    <rPh sb="0" eb="2">
      <t>エイギョウ</t>
    </rPh>
    <rPh sb="2" eb="4">
      <t>リエキ</t>
    </rPh>
    <phoneticPr fontId="2"/>
  </si>
  <si>
    <t>特別損益</t>
    <rPh sb="0" eb="2">
      <t>トクベツ</t>
    </rPh>
    <rPh sb="2" eb="4">
      <t>ソンエキ</t>
    </rPh>
    <phoneticPr fontId="2"/>
  </si>
  <si>
    <t>法人税等</t>
    <rPh sb="0" eb="3">
      <t>ホウジンゼイ</t>
    </rPh>
    <rPh sb="3" eb="4">
      <t>トウ</t>
    </rPh>
    <phoneticPr fontId="2"/>
  </si>
  <si>
    <t>当期純利益</t>
    <rPh sb="0" eb="2">
      <t>トウキ</t>
    </rPh>
    <rPh sb="2" eb="3">
      <t>ジュン</t>
    </rPh>
    <rPh sb="3" eb="5">
      <t>リエキ</t>
    </rPh>
    <phoneticPr fontId="2"/>
  </si>
  <si>
    <t>税引前当期純利益</t>
    <rPh sb="0" eb="2">
      <t>ゼイビキ</t>
    </rPh>
    <rPh sb="2" eb="3">
      <t>マエ</t>
    </rPh>
    <rPh sb="3" eb="5">
      <t>トウキ</t>
    </rPh>
    <rPh sb="5" eb="6">
      <t>ジュン</t>
    </rPh>
    <rPh sb="6" eb="8">
      <t>リエキ</t>
    </rPh>
    <phoneticPr fontId="2"/>
  </si>
  <si>
    <t>●損益計算書</t>
    <rPh sb="1" eb="3">
      <t>ソンエキ</t>
    </rPh>
    <rPh sb="3" eb="6">
      <t>ケイサンショ</t>
    </rPh>
    <phoneticPr fontId="2"/>
  </si>
  <si>
    <t>売上高</t>
    <rPh sb="0" eb="2">
      <t>ウリアゲ</t>
    </rPh>
    <rPh sb="2" eb="3">
      <t>ダカ</t>
    </rPh>
    <phoneticPr fontId="2"/>
  </si>
  <si>
    <t>　原材料費・加工費等</t>
    <rPh sb="1" eb="4">
      <t>ゲンザイリョウ</t>
    </rPh>
    <rPh sb="4" eb="5">
      <t>ヒ</t>
    </rPh>
    <rPh sb="6" eb="9">
      <t>カコウヒ</t>
    </rPh>
    <rPh sb="9" eb="10">
      <t>ナド</t>
    </rPh>
    <phoneticPr fontId="2"/>
  </si>
  <si>
    <t>黄色</t>
    <rPh sb="0" eb="2">
      <t>キイロ</t>
    </rPh>
    <phoneticPr fontId="2"/>
  </si>
  <si>
    <t>特別損益</t>
    <rPh sb="0" eb="2">
      <t>トクベツ</t>
    </rPh>
    <rPh sb="2" eb="4">
      <t>ソンエキ</t>
    </rPh>
    <phoneticPr fontId="5"/>
  </si>
  <si>
    <t>当期純利益</t>
    <rPh sb="0" eb="2">
      <t>トウキ</t>
    </rPh>
    <rPh sb="2" eb="5">
      <t>ジュンリエキ</t>
    </rPh>
    <rPh sb="3" eb="5">
      <t>リエキ</t>
    </rPh>
    <phoneticPr fontId="5"/>
  </si>
  <si>
    <t>●貸借対照表（前期）</t>
    <rPh sb="1" eb="3">
      <t>タイシャク</t>
    </rPh>
    <rPh sb="3" eb="6">
      <t>タイショウヒョウ</t>
    </rPh>
    <rPh sb="7" eb="9">
      <t>ゼンキ</t>
    </rPh>
    <phoneticPr fontId="2"/>
  </si>
  <si>
    <t>流動資産</t>
    <rPh sb="0" eb="2">
      <t>リュウドウ</t>
    </rPh>
    <rPh sb="2" eb="4">
      <t>シサン</t>
    </rPh>
    <phoneticPr fontId="2"/>
  </si>
  <si>
    <t>　現金・預金</t>
    <rPh sb="1" eb="3">
      <t>ゲンキン</t>
    </rPh>
    <rPh sb="4" eb="6">
      <t>ヨキン</t>
    </rPh>
    <phoneticPr fontId="2"/>
  </si>
  <si>
    <t>　売上債権</t>
    <rPh sb="1" eb="3">
      <t>ウリアゲ</t>
    </rPh>
    <rPh sb="3" eb="5">
      <t>サイケン</t>
    </rPh>
    <phoneticPr fontId="2"/>
  </si>
  <si>
    <t>　棚卸資産</t>
    <rPh sb="1" eb="3">
      <t>タナオロシ</t>
    </rPh>
    <rPh sb="3" eb="5">
      <t>シサン</t>
    </rPh>
    <phoneticPr fontId="2"/>
  </si>
  <si>
    <t>　その他流動資産</t>
    <rPh sb="3" eb="4">
      <t>タ</t>
    </rPh>
    <rPh sb="4" eb="6">
      <t>リュウドウ</t>
    </rPh>
    <rPh sb="6" eb="8">
      <t>シサン</t>
    </rPh>
    <phoneticPr fontId="2"/>
  </si>
  <si>
    <t>固定資産</t>
    <rPh sb="0" eb="2">
      <t>コテイ</t>
    </rPh>
    <rPh sb="2" eb="4">
      <t>シサン</t>
    </rPh>
    <phoneticPr fontId="2"/>
  </si>
  <si>
    <t>　有形固定資産</t>
    <rPh sb="1" eb="3">
      <t>ユウケイ</t>
    </rPh>
    <rPh sb="3" eb="5">
      <t>コテイ</t>
    </rPh>
    <rPh sb="5" eb="7">
      <t>シサン</t>
    </rPh>
    <phoneticPr fontId="2"/>
  </si>
  <si>
    <t>流動負債</t>
    <rPh sb="0" eb="2">
      <t>リュウドウ</t>
    </rPh>
    <rPh sb="2" eb="4">
      <t>フサイ</t>
    </rPh>
    <phoneticPr fontId="2"/>
  </si>
  <si>
    <t>　仕入債務</t>
    <rPh sb="1" eb="3">
      <t>シイレ</t>
    </rPh>
    <rPh sb="3" eb="5">
      <t>サイム</t>
    </rPh>
    <phoneticPr fontId="2"/>
  </si>
  <si>
    <t>　短期借入金</t>
    <rPh sb="1" eb="3">
      <t>タンキ</t>
    </rPh>
    <rPh sb="3" eb="5">
      <t>カリイレ</t>
    </rPh>
    <rPh sb="5" eb="6">
      <t>キン</t>
    </rPh>
    <phoneticPr fontId="2"/>
  </si>
  <si>
    <t>固定負債</t>
    <rPh sb="0" eb="2">
      <t>コテイ</t>
    </rPh>
    <rPh sb="2" eb="4">
      <t>フサイ</t>
    </rPh>
    <phoneticPr fontId="2"/>
  </si>
  <si>
    <t>　長期借入金</t>
    <rPh sb="1" eb="3">
      <t>チョウキ</t>
    </rPh>
    <rPh sb="3" eb="5">
      <t>カリイレ</t>
    </rPh>
    <rPh sb="5" eb="6">
      <t>キン</t>
    </rPh>
    <phoneticPr fontId="2"/>
  </si>
  <si>
    <t>純資産</t>
    <rPh sb="0" eb="3">
      <t>ジュンシサン</t>
    </rPh>
    <phoneticPr fontId="2"/>
  </si>
  <si>
    <t>　資本金</t>
    <rPh sb="1" eb="4">
      <t>シホンキン</t>
    </rPh>
    <phoneticPr fontId="2"/>
  </si>
  <si>
    <t>　利益剰余金</t>
    <rPh sb="1" eb="2">
      <t>リ</t>
    </rPh>
    <rPh sb="2" eb="3">
      <t>エキ</t>
    </rPh>
    <rPh sb="3" eb="6">
      <t>ジョウヨキン</t>
    </rPh>
    <phoneticPr fontId="2"/>
  </si>
  <si>
    <t>　その他流動負債</t>
    <rPh sb="3" eb="4">
      <t>タ</t>
    </rPh>
    <rPh sb="4" eb="6">
      <t>リュウドウ</t>
    </rPh>
    <rPh sb="6" eb="8">
      <t>フサイ</t>
    </rPh>
    <phoneticPr fontId="2"/>
  </si>
  <si>
    <t>　その他固定資産</t>
    <rPh sb="3" eb="4">
      <t>タ</t>
    </rPh>
    <rPh sb="4" eb="6">
      <t>コテイ</t>
    </rPh>
    <rPh sb="6" eb="8">
      <t>シサン</t>
    </rPh>
    <phoneticPr fontId="2"/>
  </si>
  <si>
    <t>　その他固定負債</t>
    <rPh sb="3" eb="4">
      <t>タ</t>
    </rPh>
    <rPh sb="4" eb="6">
      <t>コテイ</t>
    </rPh>
    <rPh sb="6" eb="8">
      <t>フサイ</t>
    </rPh>
    <phoneticPr fontId="2"/>
  </si>
  <si>
    <t>●貸借対照表（当期）</t>
    <rPh sb="1" eb="3">
      <t>タイシャク</t>
    </rPh>
    <rPh sb="3" eb="6">
      <t>タイショウヒョウ</t>
    </rPh>
    <rPh sb="7" eb="9">
      <t>トウキ</t>
    </rPh>
    <phoneticPr fontId="2"/>
  </si>
  <si>
    <t>CHECK!</t>
    <phoneticPr fontId="2"/>
  </si>
  <si>
    <t>↑CHECK欄が0になることを確認する。</t>
    <rPh sb="6" eb="7">
      <t>ラン</t>
    </rPh>
    <rPh sb="15" eb="17">
      <t>カクニン</t>
    </rPh>
    <phoneticPr fontId="2"/>
  </si>
  <si>
    <t>●変動損益計算書</t>
    <rPh sb="1" eb="3">
      <t>ヘンドウ</t>
    </rPh>
    <rPh sb="3" eb="5">
      <t>ソンエキ</t>
    </rPh>
    <rPh sb="5" eb="8">
      <t>ケイサンショ</t>
    </rPh>
    <phoneticPr fontId="2"/>
  </si>
  <si>
    <t>●キャッシュフロー計算書</t>
    <rPh sb="9" eb="12">
      <t>ケイサンショ</t>
    </rPh>
    <phoneticPr fontId="2"/>
  </si>
  <si>
    <t>営業キャッシュフロー</t>
    <rPh sb="0" eb="2">
      <t>エイギョウ</t>
    </rPh>
    <phoneticPr fontId="2"/>
  </si>
  <si>
    <t>　当期純利益</t>
    <rPh sb="1" eb="3">
      <t>トウキ</t>
    </rPh>
    <rPh sb="3" eb="4">
      <t>ジュン</t>
    </rPh>
    <rPh sb="4" eb="6">
      <t>リエキ</t>
    </rPh>
    <phoneticPr fontId="2"/>
  </si>
  <si>
    <t>　売上債権の増減</t>
    <rPh sb="6" eb="8">
      <t>ゾウゲン</t>
    </rPh>
    <phoneticPr fontId="5"/>
  </si>
  <si>
    <t>　棚卸資産の増減</t>
    <phoneticPr fontId="2"/>
  </si>
  <si>
    <t>　仕入債務の増減</t>
    <rPh sb="6" eb="8">
      <t>ゾウゲン</t>
    </rPh>
    <phoneticPr fontId="5"/>
  </si>
  <si>
    <t>　その他流動資産増減</t>
    <rPh sb="3" eb="4">
      <t>タ</t>
    </rPh>
    <rPh sb="4" eb="6">
      <t>リュウドウ</t>
    </rPh>
    <rPh sb="6" eb="8">
      <t>シサン</t>
    </rPh>
    <rPh sb="8" eb="10">
      <t>ゾウゲン</t>
    </rPh>
    <phoneticPr fontId="2"/>
  </si>
  <si>
    <t>　その他流動負債増減</t>
    <rPh sb="3" eb="4">
      <t>タ</t>
    </rPh>
    <rPh sb="4" eb="6">
      <t>リュウドウ</t>
    </rPh>
    <rPh sb="6" eb="8">
      <t>フサイ</t>
    </rPh>
    <rPh sb="8" eb="10">
      <t>ゾウゲン</t>
    </rPh>
    <phoneticPr fontId="2"/>
  </si>
  <si>
    <t>　その他固定負債増減</t>
    <rPh sb="3" eb="4">
      <t>タ</t>
    </rPh>
    <rPh sb="4" eb="6">
      <t>コテイ</t>
    </rPh>
    <rPh sb="6" eb="8">
      <t>フサイ</t>
    </rPh>
    <rPh sb="8" eb="10">
      <t>ゾウゲン</t>
    </rPh>
    <phoneticPr fontId="2"/>
  </si>
  <si>
    <t>投資キャッシュフロー</t>
    <rPh sb="0" eb="2">
      <t>トウシ</t>
    </rPh>
    <phoneticPr fontId="2"/>
  </si>
  <si>
    <t>　設備投資等</t>
    <rPh sb="1" eb="3">
      <t>セツビ</t>
    </rPh>
    <rPh sb="3" eb="5">
      <t>トウシ</t>
    </rPh>
    <rPh sb="5" eb="6">
      <t>トウ</t>
    </rPh>
    <phoneticPr fontId="2"/>
  </si>
  <si>
    <t>財務キャッシュフロー</t>
    <rPh sb="0" eb="2">
      <t>ザイム</t>
    </rPh>
    <phoneticPr fontId="2"/>
  </si>
  <si>
    <t>　借入金増減</t>
    <rPh sb="1" eb="3">
      <t>カリイレ</t>
    </rPh>
    <rPh sb="3" eb="4">
      <t>キン</t>
    </rPh>
    <rPh sb="4" eb="6">
      <t>ゾウゲン</t>
    </rPh>
    <phoneticPr fontId="2"/>
  </si>
  <si>
    <t>期初現預金</t>
    <rPh sb="0" eb="1">
      <t>キ</t>
    </rPh>
    <rPh sb="1" eb="2">
      <t>ショ</t>
    </rPh>
    <rPh sb="2" eb="5">
      <t>ゲンヨキン</t>
    </rPh>
    <phoneticPr fontId="2"/>
  </si>
  <si>
    <t>期末現預金</t>
    <rPh sb="0" eb="2">
      <t>キマツ</t>
    </rPh>
    <rPh sb="2" eb="5">
      <t>ゲンヨキン</t>
    </rPh>
    <phoneticPr fontId="2"/>
  </si>
  <si>
    <t>キャッシュ増減</t>
    <rPh sb="5" eb="7">
      <t>ゾウゲン</t>
    </rPh>
    <phoneticPr fontId="2"/>
  </si>
  <si>
    <t>借入金返済</t>
    <rPh sb="0" eb="2">
      <t>カリイレ</t>
    </rPh>
    <rPh sb="2" eb="3">
      <t>キン</t>
    </rPh>
    <rPh sb="3" eb="5">
      <t>ヘンサイ</t>
    </rPh>
    <phoneticPr fontId="5"/>
  </si>
  <si>
    <t>借入金残高</t>
    <rPh sb="0" eb="2">
      <t>カリイレ</t>
    </rPh>
    <rPh sb="2" eb="3">
      <t>キン</t>
    </rPh>
    <rPh sb="3" eb="5">
      <t>ザンダカ</t>
    </rPh>
    <phoneticPr fontId="2"/>
  </si>
  <si>
    <t>債務償還年数</t>
    <rPh sb="0" eb="2">
      <t>サイム</t>
    </rPh>
    <rPh sb="2" eb="4">
      <t>ショウカン</t>
    </rPh>
    <rPh sb="4" eb="6">
      <t>ネンスウ</t>
    </rPh>
    <phoneticPr fontId="2"/>
  </si>
  <si>
    <t>※</t>
    <phoneticPr fontId="2"/>
  </si>
  <si>
    <t>年</t>
    <rPh sb="0" eb="1">
      <t>ネン</t>
    </rPh>
    <phoneticPr fontId="2"/>
  </si>
  <si>
    <t>計算式を入力済です。色のない欄のみ数字を記入してください。（千円単位）</t>
    <rPh sb="0" eb="3">
      <t>ケイサンシキ</t>
    </rPh>
    <rPh sb="4" eb="6">
      <t>ニュウリョク</t>
    </rPh>
    <rPh sb="6" eb="7">
      <t>スミ</t>
    </rPh>
    <rPh sb="10" eb="11">
      <t>イロ</t>
    </rPh>
    <rPh sb="14" eb="15">
      <t>ラン</t>
    </rPh>
    <rPh sb="17" eb="19">
      <t>スウジ</t>
    </rPh>
    <rPh sb="20" eb="22">
      <t>キニュウ</t>
    </rPh>
    <rPh sb="30" eb="32">
      <t>センエン</t>
    </rPh>
    <rPh sb="32" eb="34">
      <t>タンイ</t>
    </rPh>
    <phoneticPr fontId="2"/>
  </si>
  <si>
    <t>粗利率</t>
    <rPh sb="0" eb="3">
      <t>アラリリツ</t>
    </rPh>
    <phoneticPr fontId="2"/>
  </si>
  <si>
    <t>売上高</t>
    <rPh sb="0" eb="2">
      <t>ウリアゲ</t>
    </rPh>
    <rPh sb="2" eb="3">
      <t>ダカ</t>
    </rPh>
    <phoneticPr fontId="2"/>
  </si>
  <si>
    <t>労働分配率</t>
    <rPh sb="0" eb="2">
      <t>ロウドウ</t>
    </rPh>
    <rPh sb="2" eb="4">
      <t>ブンパイ</t>
    </rPh>
    <rPh sb="4" eb="5">
      <t>リツ</t>
    </rPh>
    <phoneticPr fontId="2"/>
  </si>
  <si>
    <t>その他固定費</t>
    <rPh sb="2" eb="3">
      <t>タ</t>
    </rPh>
    <rPh sb="3" eb="6">
      <t>コテイヒ</t>
    </rPh>
    <phoneticPr fontId="2"/>
  </si>
  <si>
    <t>税率</t>
    <rPh sb="0" eb="2">
      <t>ゼイリツ</t>
    </rPh>
    <phoneticPr fontId="2"/>
  </si>
  <si>
    <t>　●上記の理想形の実現のために何をする？</t>
    <rPh sb="2" eb="4">
      <t>ジョウキ</t>
    </rPh>
    <rPh sb="5" eb="7">
      <t>リソウ</t>
    </rPh>
    <rPh sb="7" eb="8">
      <t>ケイ</t>
    </rPh>
    <rPh sb="9" eb="11">
      <t>ジツゲン</t>
    </rPh>
    <rPh sb="15" eb="16">
      <t>ナニ</t>
    </rPh>
    <phoneticPr fontId="2"/>
  </si>
  <si>
    <t>　● 会社のお金の流れを表す「お金のブロックパズル」（現状）</t>
    <rPh sb="3" eb="5">
      <t>カイシャ</t>
    </rPh>
    <rPh sb="7" eb="8">
      <t>カネ</t>
    </rPh>
    <rPh sb="9" eb="10">
      <t>ナガ</t>
    </rPh>
    <rPh sb="12" eb="13">
      <t>アラワ</t>
    </rPh>
    <rPh sb="16" eb="17">
      <t>カネ</t>
    </rPh>
    <rPh sb="27" eb="29">
      <t>ゲンジョウ</t>
    </rPh>
    <phoneticPr fontId="2"/>
  </si>
  <si>
    <t>　● 決算数字 入力フォーム</t>
    <rPh sb="3" eb="5">
      <t>ケッサン</t>
    </rPh>
    <rPh sb="5" eb="7">
      <t>スウジ</t>
    </rPh>
    <rPh sb="8" eb="10">
      <t>ニュウリョク</t>
    </rPh>
    <phoneticPr fontId="2"/>
  </si>
  <si>
    <t>　● 理想形 シミュレーション入力フォーム</t>
    <rPh sb="3" eb="5">
      <t>リソウ</t>
    </rPh>
    <rPh sb="5" eb="6">
      <t>ケイ</t>
    </rPh>
    <rPh sb="15" eb="17">
      <t>ニュウリョク</t>
    </rPh>
    <phoneticPr fontId="2"/>
  </si>
  <si>
    <t>アップ</t>
  </si>
  <si>
    <t>アップ</t>
    <phoneticPr fontId="2"/>
  </si>
  <si>
    <t>ダウン</t>
    <phoneticPr fontId="2"/>
  </si>
  <si>
    <t>特別損益</t>
    <rPh sb="0" eb="2">
      <t>トクベツ</t>
    </rPh>
    <rPh sb="2" eb="4">
      <t>ソンエキ</t>
    </rPh>
    <phoneticPr fontId="2"/>
  </si>
  <si>
    <t>借入金返済</t>
    <rPh sb="0" eb="2">
      <t>カリイレ</t>
    </rPh>
    <rPh sb="2" eb="3">
      <t>キン</t>
    </rPh>
    <rPh sb="3" eb="5">
      <t>ヘンサイ</t>
    </rPh>
    <phoneticPr fontId="2"/>
  </si>
  <si>
    <t>設備投資</t>
    <rPh sb="0" eb="2">
      <t>セツビ</t>
    </rPh>
    <rPh sb="2" eb="4">
      <t>トウシ</t>
    </rPh>
    <phoneticPr fontId="2"/>
  </si>
  <si>
    <t>運転資金</t>
    <rPh sb="0" eb="2">
      <t>ウンテン</t>
    </rPh>
    <rPh sb="2" eb="4">
      <t>シキン</t>
    </rPh>
    <phoneticPr fontId="2"/>
  </si>
  <si>
    <t>その他</t>
    <rPh sb="2" eb="3">
      <t>タ</t>
    </rPh>
    <phoneticPr fontId="2"/>
  </si>
  <si>
    <t>↑空欄の場合は現状の数字となります。</t>
    <rPh sb="1" eb="3">
      <t>クウラン</t>
    </rPh>
    <rPh sb="4" eb="6">
      <t>バアイ</t>
    </rPh>
    <rPh sb="7" eb="9">
      <t>ゲンジョウ</t>
    </rPh>
    <rPh sb="10" eb="12">
      <t>スウジ</t>
    </rPh>
    <phoneticPr fontId="2"/>
  </si>
  <si>
    <t>・</t>
    <phoneticPr fontId="2"/>
  </si>
  <si>
    <t>　　※その他固定費</t>
    <rPh sb="5" eb="6">
      <t>タ</t>
    </rPh>
    <rPh sb="6" eb="9">
      <t>コテイヒ</t>
    </rPh>
    <phoneticPr fontId="2"/>
  </si>
  <si>
    <t>　　※粗利率</t>
    <rPh sb="3" eb="6">
      <t>アラリリツ</t>
    </rPh>
    <phoneticPr fontId="2"/>
  </si>
  <si>
    <t>　　※売上高</t>
    <rPh sb="3" eb="5">
      <t>ウリアゲ</t>
    </rPh>
    <rPh sb="5" eb="6">
      <t>ダカ</t>
    </rPh>
    <phoneticPr fontId="2"/>
  </si>
  <si>
    <t>● 会社のお金の流れを表す「お金のブロックパズル」（理想形シミュレーション）</t>
    <rPh sb="2" eb="4">
      <t>カイシャ</t>
    </rPh>
    <rPh sb="6" eb="7">
      <t>カネ</t>
    </rPh>
    <rPh sb="8" eb="9">
      <t>ナガ</t>
    </rPh>
    <rPh sb="11" eb="12">
      <t>アラワ</t>
    </rPh>
    <rPh sb="15" eb="16">
      <t>カネ</t>
    </rPh>
    <rPh sb="26" eb="28">
      <t>リソウ</t>
    </rPh>
    <rPh sb="28" eb="29">
      <t>ケイ</t>
    </rPh>
    <phoneticPr fontId="2"/>
  </si>
  <si>
    <t>↓</t>
    <phoneticPr fontId="2"/>
  </si>
  <si>
    <t>お金のブロックパズル　ラクラク作成シート</t>
    <rPh sb="1" eb="2">
      <t>カネ</t>
    </rPh>
    <rPh sb="15" eb="17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</si>
</sst>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14" x14ac:knownFonts="1">
    <font>
      <sz val="11"/>
      <name val="ＭＳ Ｐゴシック"/>
      <family val="3"/>
      <charset val="128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1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Alignment="0" applyProtection="0">
      <alignment horizontal="left" vertical="center"/>
    </xf>
    <xf numFmtId="0" fontId="1" fillId="0" borderId="2">
      <alignment horizontal="left" vertical="center"/>
    </xf>
    <xf numFmtId="0" fontId="2" fillId="0" borderId="0" applyNumberFormat="0" applyFont="0" applyFill="0" applyBorder="0" applyAlignment="0" applyProtection="0">
      <alignment horizontal="left"/>
    </xf>
    <xf numFmtId="0" fontId="3" fillId="0" borderId="3">
      <alignment horizontal="center"/>
    </xf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>
      <alignment vertical="center"/>
    </xf>
  </cellStyleXfs>
  <cellXfs count="170">
    <xf numFmtId="0" fontId="0" fillId="0" borderId="0" xfId="0"/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6" fillId="0" borderId="0" xfId="6" applyFont="1" applyBorder="1" applyAlignment="1">
      <alignment vertical="center"/>
    </xf>
    <xf numFmtId="0" fontId="6" fillId="0" borderId="4" xfId="0" applyFont="1" applyBorder="1" applyAlignment="1">
      <alignment vertical="center"/>
    </xf>
    <xf numFmtId="9" fontId="6" fillId="0" borderId="12" xfId="5" applyFont="1" applyBorder="1" applyAlignment="1">
      <alignment vertical="center"/>
    </xf>
    <xf numFmtId="9" fontId="6" fillId="0" borderId="13" xfId="5" applyFont="1" applyBorder="1" applyAlignment="1">
      <alignment vertical="center"/>
    </xf>
    <xf numFmtId="9" fontId="6" fillId="0" borderId="0" xfId="5" applyFont="1" applyBorder="1" applyAlignment="1">
      <alignment vertical="center"/>
    </xf>
    <xf numFmtId="38" fontId="6" fillId="0" borderId="0" xfId="6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3" borderId="16" xfId="0" applyFont="1" applyFill="1" applyBorder="1" applyAlignment="1">
      <alignment vertical="center" shrinkToFit="1"/>
    </xf>
    <xf numFmtId="38" fontId="6" fillId="3" borderId="17" xfId="0" applyNumberFormat="1" applyFont="1" applyFill="1" applyBorder="1" applyAlignment="1">
      <alignment vertical="center" shrinkToFit="1"/>
    </xf>
    <xf numFmtId="0" fontId="6" fillId="3" borderId="10" xfId="0" applyFont="1" applyFill="1" applyBorder="1" applyAlignment="1">
      <alignment vertical="center" shrinkToFit="1"/>
    </xf>
    <xf numFmtId="38" fontId="6" fillId="3" borderId="11" xfId="0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38" fontId="6" fillId="0" borderId="0" xfId="6" applyFont="1" applyBorder="1" applyAlignment="1">
      <alignment vertical="center" shrinkToFit="1"/>
    </xf>
    <xf numFmtId="38" fontId="6" fillId="3" borderId="16" xfId="6" applyFont="1" applyFill="1" applyBorder="1" applyAlignment="1">
      <alignment vertical="center" shrinkToFit="1"/>
    </xf>
    <xf numFmtId="38" fontId="6" fillId="3" borderId="17" xfId="6" applyFont="1" applyFill="1" applyBorder="1" applyAlignment="1">
      <alignment vertical="center" shrinkToFit="1"/>
    </xf>
    <xf numFmtId="0" fontId="6" fillId="3" borderId="5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38" fontId="6" fillId="3" borderId="17" xfId="6" applyFont="1" applyFill="1" applyBorder="1" applyAlignment="1">
      <alignment horizontal="right" vertical="center" shrinkToFit="1"/>
    </xf>
    <xf numFmtId="38" fontId="6" fillId="4" borderId="9" xfId="6" applyFont="1" applyFill="1" applyBorder="1" applyAlignment="1">
      <alignment vertical="center"/>
    </xf>
    <xf numFmtId="38" fontId="6" fillId="2" borderId="13" xfId="6" applyFont="1" applyFill="1" applyBorder="1" applyAlignment="1">
      <alignment horizontal="center" vertical="center" shrinkToFit="1"/>
    </xf>
    <xf numFmtId="38" fontId="6" fillId="2" borderId="15" xfId="6" applyFont="1" applyFill="1" applyBorder="1" applyAlignment="1">
      <alignment horizontal="center" vertical="center" shrinkToFit="1"/>
    </xf>
    <xf numFmtId="38" fontId="6" fillId="4" borderId="5" xfId="6" applyFont="1" applyFill="1" applyBorder="1" applyAlignment="1">
      <alignment vertical="center"/>
    </xf>
    <xf numFmtId="38" fontId="6" fillId="4" borderId="6" xfId="6" applyFont="1" applyFill="1" applyBorder="1" applyAlignment="1">
      <alignment vertical="center"/>
    </xf>
    <xf numFmtId="38" fontId="6" fillId="4" borderId="7" xfId="6" applyFont="1" applyFill="1" applyBorder="1" applyAlignment="1">
      <alignment vertical="center"/>
    </xf>
    <xf numFmtId="38" fontId="6" fillId="4" borderId="8" xfId="6" applyFont="1" applyFill="1" applyBorder="1" applyAlignment="1">
      <alignment vertical="center"/>
    </xf>
    <xf numFmtId="38" fontId="6" fillId="4" borderId="0" xfId="6" applyFont="1" applyFill="1" applyBorder="1" applyAlignment="1">
      <alignment vertical="center"/>
    </xf>
    <xf numFmtId="38" fontId="6" fillId="4" borderId="10" xfId="6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38" fontId="6" fillId="5" borderId="13" xfId="6" applyFont="1" applyFill="1" applyBorder="1" applyAlignment="1">
      <alignment horizontal="center" vertical="center" shrinkToFit="1"/>
    </xf>
    <xf numFmtId="38" fontId="6" fillId="5" borderId="8" xfId="6" applyFont="1" applyFill="1" applyBorder="1" applyAlignment="1">
      <alignment vertical="center"/>
    </xf>
    <xf numFmtId="38" fontId="6" fillId="5" borderId="13" xfId="6" applyFont="1" applyFill="1" applyBorder="1" applyAlignment="1">
      <alignment horizontal="center" vertical="center"/>
    </xf>
    <xf numFmtId="38" fontId="6" fillId="5" borderId="13" xfId="6" applyFont="1" applyFill="1" applyBorder="1" applyAlignment="1">
      <alignment vertical="center"/>
    </xf>
    <xf numFmtId="38" fontId="6" fillId="5" borderId="15" xfId="6" applyFont="1" applyFill="1" applyBorder="1" applyAlignment="1">
      <alignment vertical="center"/>
    </xf>
    <xf numFmtId="38" fontId="6" fillId="5" borderId="5" xfId="6" applyFont="1" applyFill="1" applyBorder="1" applyAlignment="1">
      <alignment horizontal="left" vertical="center" shrinkToFit="1"/>
    </xf>
    <xf numFmtId="38" fontId="6" fillId="5" borderId="7" xfId="6" applyFont="1" applyFill="1" applyBorder="1" applyAlignment="1">
      <alignment horizontal="right" vertical="center" shrinkToFit="1"/>
    </xf>
    <xf numFmtId="38" fontId="6" fillId="5" borderId="8" xfId="6" applyFont="1" applyFill="1" applyBorder="1" applyAlignment="1">
      <alignment horizontal="left" vertical="center" shrinkToFit="1"/>
    </xf>
    <xf numFmtId="38" fontId="6" fillId="5" borderId="10" xfId="6" applyFont="1" applyFill="1" applyBorder="1" applyAlignment="1">
      <alignment horizontal="left" vertical="center" shrinkToFit="1"/>
    </xf>
    <xf numFmtId="38" fontId="6" fillId="5" borderId="12" xfId="6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 shrinkToFit="1"/>
    </xf>
    <xf numFmtId="38" fontId="6" fillId="5" borderId="7" xfId="0" applyNumberFormat="1" applyFont="1" applyFill="1" applyBorder="1" applyAlignment="1">
      <alignment vertical="center" shrinkToFit="1"/>
    </xf>
    <xf numFmtId="0" fontId="6" fillId="5" borderId="5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38" fontId="6" fillId="5" borderId="9" xfId="0" applyNumberFormat="1" applyFont="1" applyFill="1" applyBorder="1" applyAlignment="1">
      <alignment vertical="center"/>
    </xf>
    <xf numFmtId="38" fontId="6" fillId="5" borderId="10" xfId="0" quotePrefix="1" applyNumberFormat="1" applyFont="1" applyFill="1" applyBorder="1" applyAlignment="1">
      <alignment vertical="center" shrinkToFit="1"/>
    </xf>
    <xf numFmtId="38" fontId="6" fillId="5" borderId="11" xfId="0" applyNumberFormat="1" applyFont="1" applyFill="1" applyBorder="1" applyAlignment="1">
      <alignment vertical="center" shrinkToFit="1"/>
    </xf>
    <xf numFmtId="0" fontId="6" fillId="5" borderId="0" xfId="0" applyFont="1" applyFill="1" applyBorder="1" applyAlignment="1">
      <alignment vertical="center"/>
    </xf>
    <xf numFmtId="38" fontId="6" fillId="5" borderId="0" xfId="6" applyFont="1" applyFill="1" applyBorder="1" applyAlignment="1">
      <alignment horizontal="right" vertical="center" shrinkToFit="1"/>
    </xf>
    <xf numFmtId="38" fontId="6" fillId="5" borderId="4" xfId="6" applyFont="1" applyFill="1" applyBorder="1" applyAlignment="1">
      <alignment horizontal="right" vertical="center" shrinkToFit="1"/>
    </xf>
    <xf numFmtId="38" fontId="6" fillId="5" borderId="4" xfId="0" applyNumberFormat="1" applyFont="1" applyFill="1" applyBorder="1" applyAlignment="1">
      <alignment vertical="center" shrinkToFit="1"/>
    </xf>
    <xf numFmtId="38" fontId="6" fillId="3" borderId="6" xfId="6" applyFont="1" applyFill="1" applyBorder="1" applyAlignment="1">
      <alignment vertical="center" shrinkToFit="1"/>
    </xf>
    <xf numFmtId="0" fontId="6" fillId="5" borderId="7" xfId="0" applyFont="1" applyFill="1" applyBorder="1" applyAlignment="1">
      <alignment vertical="center"/>
    </xf>
    <xf numFmtId="9" fontId="6" fillId="0" borderId="6" xfId="5" applyFont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9" fontId="6" fillId="5" borderId="14" xfId="5" applyFont="1" applyFill="1" applyBorder="1" applyAlignment="1">
      <alignment vertical="center"/>
    </xf>
    <xf numFmtId="9" fontId="6" fillId="5" borderId="12" xfId="5" applyFont="1" applyFill="1" applyBorder="1" applyAlignment="1">
      <alignment vertical="center"/>
    </xf>
    <xf numFmtId="38" fontId="6" fillId="3" borderId="7" xfId="6" applyFont="1" applyFill="1" applyBorder="1" applyAlignment="1">
      <alignment vertical="center" shrinkToFit="1"/>
    </xf>
    <xf numFmtId="0" fontId="6" fillId="5" borderId="8" xfId="0" applyFont="1" applyFill="1" applyBorder="1" applyAlignment="1">
      <alignment vertical="center" shrinkToFit="1"/>
    </xf>
    <xf numFmtId="38" fontId="6" fillId="5" borderId="10" xfId="0" applyNumberFormat="1" applyFont="1" applyFill="1" applyBorder="1" applyAlignment="1">
      <alignment vertical="center"/>
    </xf>
    <xf numFmtId="38" fontId="6" fillId="5" borderId="11" xfId="0" applyNumberFormat="1" applyFont="1" applyFill="1" applyBorder="1" applyAlignment="1">
      <alignment vertical="center"/>
    </xf>
    <xf numFmtId="9" fontId="6" fillId="0" borderId="5" xfId="5" applyFont="1" applyBorder="1" applyAlignment="1">
      <alignment vertical="center"/>
    </xf>
    <xf numFmtId="9" fontId="6" fillId="0" borderId="10" xfId="5" applyFont="1" applyBorder="1" applyAlignment="1">
      <alignment vertical="center"/>
    </xf>
    <xf numFmtId="9" fontId="6" fillId="0" borderId="4" xfId="5" applyFont="1" applyBorder="1" applyAlignment="1">
      <alignment vertical="center"/>
    </xf>
    <xf numFmtId="9" fontId="6" fillId="0" borderId="16" xfId="5" applyFont="1" applyBorder="1" applyAlignment="1">
      <alignment vertical="center"/>
    </xf>
    <xf numFmtId="9" fontId="6" fillId="0" borderId="2" xfId="5" applyFont="1" applyBorder="1" applyAlignment="1">
      <alignment vertical="center"/>
    </xf>
    <xf numFmtId="9" fontId="6" fillId="5" borderId="5" xfId="5" applyFont="1" applyFill="1" applyBorder="1" applyAlignment="1">
      <alignment vertical="center"/>
    </xf>
    <xf numFmtId="9" fontId="6" fillId="5" borderId="6" xfId="5" applyFont="1" applyFill="1" applyBorder="1" applyAlignment="1">
      <alignment vertical="center"/>
    </xf>
    <xf numFmtId="9" fontId="6" fillId="5" borderId="10" xfId="5" applyFont="1" applyFill="1" applyBorder="1" applyAlignment="1">
      <alignment vertical="center"/>
    </xf>
    <xf numFmtId="9" fontId="6" fillId="5" borderId="4" xfId="5" applyFont="1" applyFill="1" applyBorder="1" applyAlignment="1">
      <alignment vertical="center"/>
    </xf>
    <xf numFmtId="176" fontId="7" fillId="5" borderId="13" xfId="5" applyNumberFormat="1" applyFont="1" applyFill="1" applyBorder="1" applyAlignment="1">
      <alignment horizontal="center" vertical="center"/>
    </xf>
    <xf numFmtId="38" fontId="8" fillId="2" borderId="5" xfId="6" applyFont="1" applyFill="1" applyBorder="1" applyAlignment="1">
      <alignment horizontal="center" vertical="center"/>
    </xf>
    <xf numFmtId="176" fontId="7" fillId="2" borderId="8" xfId="5" applyNumberFormat="1" applyFont="1" applyFill="1" applyBorder="1" applyAlignment="1">
      <alignment horizontal="center" vertical="center" shrinkToFit="1"/>
    </xf>
    <xf numFmtId="38" fontId="6" fillId="2" borderId="8" xfId="6" applyFont="1" applyFill="1" applyBorder="1" applyAlignment="1">
      <alignment horizontal="center" vertical="center" shrinkToFit="1"/>
    </xf>
    <xf numFmtId="38" fontId="6" fillId="2" borderId="12" xfId="6" applyFont="1" applyFill="1" applyBorder="1" applyAlignment="1">
      <alignment vertical="center"/>
    </xf>
    <xf numFmtId="38" fontId="6" fillId="2" borderId="13" xfId="6" applyFont="1" applyFill="1" applyBorder="1" applyAlignment="1">
      <alignment vertical="center"/>
    </xf>
    <xf numFmtId="38" fontId="6" fillId="4" borderId="0" xfId="6" applyFont="1" applyFill="1" applyBorder="1" applyAlignment="1">
      <alignment horizontal="center" vertical="center"/>
    </xf>
    <xf numFmtId="176" fontId="7" fillId="5" borderId="8" xfId="5" applyNumberFormat="1" applyFont="1" applyFill="1" applyBorder="1" applyAlignment="1">
      <alignment horizontal="center" vertical="center"/>
    </xf>
    <xf numFmtId="176" fontId="7" fillId="5" borderId="9" xfId="5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6" fillId="0" borderId="4" xfId="6" applyFont="1" applyBorder="1" applyAlignment="1">
      <alignment vertical="center"/>
    </xf>
    <xf numFmtId="9" fontId="6" fillId="3" borderId="16" xfId="5" applyFont="1" applyFill="1" applyBorder="1" applyAlignment="1">
      <alignment vertical="center"/>
    </xf>
    <xf numFmtId="9" fontId="6" fillId="3" borderId="17" xfId="5" applyFont="1" applyFill="1" applyBorder="1" applyAlignment="1">
      <alignment vertical="center"/>
    </xf>
    <xf numFmtId="9" fontId="6" fillId="3" borderId="12" xfId="5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 shrinkToFit="1"/>
    </xf>
    <xf numFmtId="38" fontId="6" fillId="3" borderId="16" xfId="6" applyFont="1" applyFill="1" applyBorder="1" applyAlignment="1">
      <alignment vertical="center"/>
    </xf>
    <xf numFmtId="38" fontId="6" fillId="3" borderId="17" xfId="6" applyFont="1" applyFill="1" applyBorder="1" applyAlignment="1">
      <alignment vertical="center"/>
    </xf>
    <xf numFmtId="38" fontId="6" fillId="3" borderId="10" xfId="6" applyFont="1" applyFill="1" applyBorder="1" applyAlignment="1">
      <alignment vertical="center"/>
    </xf>
    <xf numFmtId="38" fontId="6" fillId="3" borderId="11" xfId="6" applyFont="1" applyFill="1" applyBorder="1" applyAlignment="1">
      <alignment vertical="center"/>
    </xf>
    <xf numFmtId="9" fontId="6" fillId="3" borderId="14" xfId="5" applyFont="1" applyFill="1" applyBorder="1" applyAlignment="1">
      <alignment vertical="center"/>
    </xf>
    <xf numFmtId="9" fontId="6" fillId="3" borderId="11" xfId="5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38" fontId="6" fillId="0" borderId="6" xfId="6" applyFont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17" xfId="0" applyFont="1" applyFill="1" applyBorder="1" applyAlignment="1">
      <alignment vertical="center"/>
    </xf>
    <xf numFmtId="9" fontId="6" fillId="0" borderId="0" xfId="0" applyNumberFormat="1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9" fontId="6" fillId="0" borderId="12" xfId="0" applyNumberFormat="1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9" fontId="6" fillId="0" borderId="15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38" fontId="6" fillId="5" borderId="16" xfId="6" applyFont="1" applyFill="1" applyBorder="1" applyAlignment="1">
      <alignment vertical="center"/>
    </xf>
    <xf numFmtId="38" fontId="6" fillId="5" borderId="17" xfId="6" applyFont="1" applyFill="1" applyBorder="1" applyAlignment="1">
      <alignment vertical="center"/>
    </xf>
    <xf numFmtId="38" fontId="9" fillId="3" borderId="16" xfId="6" applyFont="1" applyFill="1" applyBorder="1" applyAlignment="1">
      <alignment horizontal="right" vertical="center"/>
    </xf>
    <xf numFmtId="38" fontId="9" fillId="3" borderId="17" xfId="6" applyFont="1" applyFill="1" applyBorder="1" applyAlignment="1">
      <alignment horizontal="right" vertical="center"/>
    </xf>
    <xf numFmtId="38" fontId="6" fillId="3" borderId="16" xfId="6" applyFont="1" applyFill="1" applyBorder="1" applyAlignment="1">
      <alignment horizontal="right" vertical="center"/>
    </xf>
    <xf numFmtId="38" fontId="6" fillId="3" borderId="17" xfId="6" applyFont="1" applyFill="1" applyBorder="1" applyAlignment="1">
      <alignment horizontal="right" vertical="center"/>
    </xf>
    <xf numFmtId="38" fontId="6" fillId="0" borderId="16" xfId="6" applyFont="1" applyBorder="1" applyAlignment="1">
      <alignment horizontal="right" vertical="center"/>
    </xf>
    <xf numFmtId="38" fontId="6" fillId="0" borderId="17" xfId="6" applyFont="1" applyBorder="1" applyAlignment="1">
      <alignment horizontal="right" vertical="center"/>
    </xf>
    <xf numFmtId="38" fontId="6" fillId="5" borderId="16" xfId="6" applyFont="1" applyFill="1" applyBorder="1" applyAlignment="1">
      <alignment horizontal="right" vertical="center"/>
    </xf>
    <xf numFmtId="38" fontId="6" fillId="5" borderId="17" xfId="6" applyFont="1" applyFill="1" applyBorder="1" applyAlignment="1">
      <alignment horizontal="right" vertical="center"/>
    </xf>
    <xf numFmtId="38" fontId="6" fillId="4" borderId="8" xfId="6" applyFont="1" applyFill="1" applyBorder="1" applyAlignment="1">
      <alignment horizontal="center" vertical="center"/>
    </xf>
    <xf numFmtId="38" fontId="6" fillId="4" borderId="0" xfId="6" applyFont="1" applyFill="1" applyBorder="1" applyAlignment="1">
      <alignment horizontal="center" vertical="center"/>
    </xf>
    <xf numFmtId="38" fontId="6" fillId="4" borderId="9" xfId="6" applyFont="1" applyFill="1" applyBorder="1" applyAlignment="1">
      <alignment horizontal="center" vertical="center"/>
    </xf>
    <xf numFmtId="9" fontId="6" fillId="4" borderId="8" xfId="5" applyFont="1" applyFill="1" applyBorder="1" applyAlignment="1">
      <alignment horizontal="center" vertical="center"/>
    </xf>
    <xf numFmtId="9" fontId="6" fillId="4" borderId="0" xfId="5" applyFont="1" applyFill="1" applyBorder="1" applyAlignment="1">
      <alignment horizontal="center" vertical="center"/>
    </xf>
    <xf numFmtId="9" fontId="6" fillId="4" borderId="9" xfId="5" applyFont="1" applyFill="1" applyBorder="1" applyAlignment="1">
      <alignment horizontal="center" vertical="center"/>
    </xf>
    <xf numFmtId="38" fontId="6" fillId="5" borderId="8" xfId="6" applyFont="1" applyFill="1" applyBorder="1" applyAlignment="1">
      <alignment horizontal="center" vertical="center"/>
    </xf>
    <xf numFmtId="38" fontId="6" fillId="5" borderId="9" xfId="6" applyFont="1" applyFill="1" applyBorder="1" applyAlignment="1">
      <alignment horizontal="center" vertical="center"/>
    </xf>
    <xf numFmtId="176" fontId="7" fillId="5" borderId="8" xfId="5" applyNumberFormat="1" applyFont="1" applyFill="1" applyBorder="1" applyAlignment="1">
      <alignment horizontal="center" vertical="center"/>
    </xf>
    <xf numFmtId="176" fontId="7" fillId="5" borderId="9" xfId="5" applyNumberFormat="1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 shrinkToFit="1"/>
    </xf>
    <xf numFmtId="0" fontId="6" fillId="5" borderId="16" xfId="0" applyFont="1" applyFill="1" applyBorder="1" applyAlignment="1">
      <alignment horizontal="center" vertical="center" shrinkToFit="1"/>
    </xf>
    <xf numFmtId="0" fontId="6" fillId="5" borderId="17" xfId="0" applyFont="1" applyFill="1" applyBorder="1" applyAlignment="1">
      <alignment horizontal="center" vertical="center" shrinkToFit="1"/>
    </xf>
    <xf numFmtId="38" fontId="6" fillId="3" borderId="16" xfId="6" applyFont="1" applyFill="1" applyBorder="1" applyAlignment="1">
      <alignment vertical="center"/>
    </xf>
    <xf numFmtId="38" fontId="6" fillId="3" borderId="17" xfId="6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9" fontId="9" fillId="3" borderId="16" xfId="5" applyFont="1" applyFill="1" applyBorder="1" applyAlignment="1">
      <alignment horizontal="left" vertical="center" shrinkToFit="1"/>
    </xf>
    <xf numFmtId="9" fontId="9" fillId="3" borderId="17" xfId="5" applyFont="1" applyFill="1" applyBorder="1" applyAlignment="1">
      <alignment horizontal="left" vertical="center" shrinkToFit="1"/>
    </xf>
    <xf numFmtId="9" fontId="6" fillId="3" borderId="16" xfId="5" applyFont="1" applyFill="1" applyBorder="1" applyAlignment="1">
      <alignment horizontal="left" vertical="center" shrinkToFit="1"/>
    </xf>
    <xf numFmtId="9" fontId="6" fillId="3" borderId="17" xfId="5" applyFont="1" applyFill="1" applyBorder="1" applyAlignment="1">
      <alignment horizontal="left" vertical="center" shrinkToFit="1"/>
    </xf>
    <xf numFmtId="38" fontId="6" fillId="0" borderId="5" xfId="6" applyFont="1" applyBorder="1" applyAlignment="1">
      <alignment vertical="center"/>
    </xf>
    <xf numFmtId="38" fontId="6" fillId="0" borderId="7" xfId="6" applyFont="1" applyBorder="1" applyAlignment="1">
      <alignment vertical="center"/>
    </xf>
    <xf numFmtId="38" fontId="6" fillId="3" borderId="5" xfId="6" applyFont="1" applyFill="1" applyBorder="1" applyAlignment="1">
      <alignment vertical="center"/>
    </xf>
    <xf numFmtId="38" fontId="6" fillId="3" borderId="7" xfId="6" applyFont="1" applyFill="1" applyBorder="1" applyAlignment="1">
      <alignment vertical="center"/>
    </xf>
    <xf numFmtId="38" fontId="6" fillId="3" borderId="10" xfId="6" applyFont="1" applyFill="1" applyBorder="1" applyAlignment="1">
      <alignment vertical="center"/>
    </xf>
    <xf numFmtId="38" fontId="6" fillId="3" borderId="11" xfId="6" applyFont="1" applyFill="1" applyBorder="1" applyAlignment="1">
      <alignment vertical="center"/>
    </xf>
    <xf numFmtId="38" fontId="6" fillId="3" borderId="14" xfId="6" applyFont="1" applyFill="1" applyBorder="1" applyAlignment="1">
      <alignment vertical="center"/>
    </xf>
  </cellXfs>
  <cellStyles count="8">
    <cellStyle name="Header1" xfId="1" xr:uid="{00000000-0005-0000-0000-000000000000}"/>
    <cellStyle name="Header2" xfId="2" xr:uid="{00000000-0005-0000-0000-000001000000}"/>
    <cellStyle name="PSChar" xfId="3" xr:uid="{00000000-0005-0000-0000-000002000000}"/>
    <cellStyle name="PSHeading" xfId="4" xr:uid="{00000000-0005-0000-0000-000003000000}"/>
    <cellStyle name="パーセント" xfId="5" builtinId="5"/>
    <cellStyle name="桁区切り" xfId="6" builtinId="6"/>
    <cellStyle name="標準" xfId="0" builtinId="0"/>
    <cellStyle name="標準 2" xfId="7" xr:uid="{6DA19854-2362-4AC5-B860-9DDDAB0FB0AC}"/>
  </cellStyles>
  <dxfs count="0"/>
  <tableStyles count="0" defaultTableStyle="TableStyleMedium9" defaultPivotStyle="PivotStyleLight16"/>
  <colors>
    <mruColors>
      <color rgb="FFFFFFC1"/>
      <color rgb="FFFFFF99"/>
      <color rgb="FFFFCCFF"/>
      <color rgb="FFFF99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215904</xdr:colOff>
      <xdr:row>43</xdr:row>
      <xdr:rowOff>110068</xdr:rowOff>
    </xdr:from>
    <xdr:to>
      <xdr:col>3</xdr:col>
      <xdr:colOff>457204</xdr:colOff>
      <xdr:row>46</xdr:row>
      <xdr:rowOff>135466</xdr:rowOff>
    </xdr:to>
    <xdr:sp macro="" textlink="">
      <xdr:nvSpPr>
        <xdr:cNvPr id="26" name="Oval 11">
          <a:extLst>
            <a:ext uri="{FF2B5EF4-FFF2-40B4-BE49-F238E27FC236}">
              <a16:creationId xmlns:a16="http://schemas.microsoft.com/office/drawing/2014/main" id="{A25A6488-E63C-46B8-B5DB-73CFB75D5183}"/>
            </a:ext>
          </a:extLst>
        </xdr:cNvPr>
        <xdr:cNvSpPr>
          <a:spLocks noChangeArrowheads="1"/>
        </xdr:cNvSpPr>
      </xdr:nvSpPr>
      <xdr:spPr bwMode="auto">
        <a:xfrm>
          <a:off x="876304" y="6544735"/>
          <a:ext cx="901700" cy="53339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440266</xdr:colOff>
      <xdr:row>36</xdr:row>
      <xdr:rowOff>0</xdr:rowOff>
    </xdr:from>
    <xdr:to>
      <xdr:col>5</xdr:col>
      <xdr:colOff>254001</xdr:colOff>
      <xdr:row>38</xdr:row>
      <xdr:rowOff>84668</xdr:rowOff>
    </xdr:to>
    <xdr:sp macro="" textlink="">
      <xdr:nvSpPr>
        <xdr:cNvPr id="12" name="Oval 15">
          <a:extLst>
            <a:ext uri="{FF2B5EF4-FFF2-40B4-BE49-F238E27FC236}">
              <a16:creationId xmlns:a16="http://schemas.microsoft.com/office/drawing/2014/main" id="{4F6C3E51-ECAB-4F8F-9BA4-1987489721F9}"/>
            </a:ext>
          </a:extLst>
        </xdr:cNvPr>
        <xdr:cNvSpPr>
          <a:spLocks noChangeArrowheads="1"/>
        </xdr:cNvSpPr>
      </xdr:nvSpPr>
      <xdr:spPr bwMode="auto">
        <a:xfrm>
          <a:off x="1896533" y="2218267"/>
          <a:ext cx="1100668" cy="423334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215904</xdr:colOff>
      <xdr:row>43</xdr:row>
      <xdr:rowOff>110068</xdr:rowOff>
    </xdr:from>
    <xdr:to>
      <xdr:col>15</xdr:col>
      <xdr:colOff>457204</xdr:colOff>
      <xdr:row>46</xdr:row>
      <xdr:rowOff>135466</xdr:rowOff>
    </xdr:to>
    <xdr:sp macro="" textlink="">
      <xdr:nvSpPr>
        <xdr:cNvPr id="4" name="Oval 11">
          <a:extLst>
            <a:ext uri="{FF2B5EF4-FFF2-40B4-BE49-F238E27FC236}">
              <a16:creationId xmlns:a16="http://schemas.microsoft.com/office/drawing/2014/main" id="{E752A1F4-BD48-43A9-B466-5CAF8E3CBD15}"/>
            </a:ext>
          </a:extLst>
        </xdr:cNvPr>
        <xdr:cNvSpPr>
          <a:spLocks noChangeArrowheads="1"/>
        </xdr:cNvSpPr>
      </xdr:nvSpPr>
      <xdr:spPr bwMode="auto">
        <a:xfrm>
          <a:off x="588437" y="7374468"/>
          <a:ext cx="901700" cy="53339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440266</xdr:colOff>
      <xdr:row>36</xdr:row>
      <xdr:rowOff>0</xdr:rowOff>
    </xdr:from>
    <xdr:to>
      <xdr:col>17</xdr:col>
      <xdr:colOff>254001</xdr:colOff>
      <xdr:row>38</xdr:row>
      <xdr:rowOff>84668</xdr:rowOff>
    </xdr:to>
    <xdr:sp macro="" textlink="">
      <xdr:nvSpPr>
        <xdr:cNvPr id="5" name="Oval 15">
          <a:extLst>
            <a:ext uri="{FF2B5EF4-FFF2-40B4-BE49-F238E27FC236}">
              <a16:creationId xmlns:a16="http://schemas.microsoft.com/office/drawing/2014/main" id="{3A1CB7F0-B463-425A-B4B7-00593AD6EA31}"/>
            </a:ext>
          </a:extLst>
        </xdr:cNvPr>
        <xdr:cNvSpPr>
          <a:spLocks noChangeArrowheads="1"/>
        </xdr:cNvSpPr>
      </xdr:nvSpPr>
      <xdr:spPr bwMode="auto">
        <a:xfrm>
          <a:off x="1473199" y="6079067"/>
          <a:ext cx="1134535" cy="423334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91"/>
  <sheetViews>
    <sheetView showGridLines="0" tabSelected="1" zoomScale="50" zoomScaleNormal="50" workbookViewId="0">
      <selection activeCell="B2" sqref="B2"/>
    </sheetView>
  </sheetViews>
  <sheetFormatPr defaultColWidth="9.453125" defaultRowHeight="13" x14ac:dyDescent="0.2"/>
  <cols>
    <col min="1" max="1" width="1.6328125" style="1" customWidth="1"/>
    <col min="2" max="2" width="9.453125" style="5" customWidth="1"/>
    <col min="3" max="12" width="9.453125" style="1"/>
    <col min="13" max="13" width="9.453125" style="5"/>
    <col min="14" max="17" width="9.453125" style="1"/>
    <col min="18" max="18" width="9.453125" style="1" customWidth="1"/>
    <col min="19" max="16384" width="9.453125" style="1"/>
  </cols>
  <sheetData>
    <row r="1" spans="2:25" ht="24" customHeight="1" x14ac:dyDescent="0.2">
      <c r="B1" s="128" t="s">
        <v>110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2:25" ht="19" x14ac:dyDescent="0.2">
      <c r="B2" s="113" t="s">
        <v>93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  <c r="S2" s="113" t="s">
        <v>94</v>
      </c>
      <c r="T2" s="117"/>
      <c r="U2" s="117"/>
      <c r="V2" s="117"/>
      <c r="W2" s="117"/>
      <c r="X2" s="117"/>
      <c r="Y2" s="100"/>
    </row>
    <row r="3" spans="2:25" x14ac:dyDescent="0.2">
      <c r="B3" s="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2"/>
      <c r="T3" s="93"/>
      <c r="U3" s="93"/>
      <c r="V3" s="93"/>
      <c r="W3" s="93"/>
      <c r="X3" s="93"/>
      <c r="Y3" s="3"/>
    </row>
    <row r="4" spans="2:25" x14ac:dyDescent="0.2">
      <c r="B4" s="4"/>
      <c r="C4" s="58" t="s">
        <v>38</v>
      </c>
      <c r="D4" s="5" t="s">
        <v>85</v>
      </c>
      <c r="E4" s="5"/>
      <c r="F4" s="5"/>
      <c r="G4" s="5"/>
      <c r="H4" s="5"/>
      <c r="I4" s="5"/>
      <c r="J4" s="5"/>
      <c r="K4" s="5"/>
      <c r="L4" s="5"/>
      <c r="N4" s="5"/>
      <c r="O4" s="5"/>
      <c r="P4" s="5"/>
      <c r="Q4" s="5"/>
      <c r="R4" s="5"/>
      <c r="S4" s="4"/>
      <c r="T4" s="5"/>
      <c r="U4" s="5"/>
      <c r="V4" s="5"/>
      <c r="W4" s="5"/>
      <c r="X4" s="5"/>
      <c r="Y4" s="6"/>
    </row>
    <row r="5" spans="2:25" x14ac:dyDescent="0.2">
      <c r="B5" s="4"/>
      <c r="C5" s="5"/>
      <c r="D5" s="5"/>
      <c r="E5" s="5"/>
      <c r="F5" s="5"/>
      <c r="G5" s="5"/>
      <c r="H5" s="5"/>
      <c r="I5" s="5"/>
      <c r="J5" s="5"/>
      <c r="K5" s="5"/>
      <c r="L5" s="5"/>
      <c r="N5" s="5"/>
      <c r="O5" s="5"/>
      <c r="P5" s="5"/>
      <c r="Q5" s="5"/>
      <c r="R5" s="5"/>
      <c r="S5" s="4"/>
      <c r="T5" s="5"/>
      <c r="U5" s="5"/>
      <c r="V5" s="5"/>
      <c r="W5" s="5"/>
      <c r="X5" s="5"/>
      <c r="Y5" s="6"/>
    </row>
    <row r="6" spans="2:25" ht="13.5" customHeight="1" x14ac:dyDescent="0.2">
      <c r="B6" s="4"/>
      <c r="C6" s="5" t="s">
        <v>35</v>
      </c>
      <c r="D6" s="5"/>
      <c r="E6" s="5"/>
      <c r="F6" s="5"/>
      <c r="G6" s="5"/>
      <c r="H6" s="5"/>
      <c r="I6" s="5" t="s">
        <v>41</v>
      </c>
      <c r="J6" s="5"/>
      <c r="K6" s="14"/>
      <c r="L6" s="14"/>
      <c r="N6" s="5" t="s">
        <v>60</v>
      </c>
      <c r="O6" s="5"/>
      <c r="P6" s="9"/>
      <c r="Q6" s="9"/>
      <c r="R6" s="5"/>
      <c r="S6" s="4"/>
      <c r="T6" s="5"/>
      <c r="U6" s="5"/>
      <c r="V6" s="5"/>
      <c r="W6" s="5"/>
      <c r="X6" s="5"/>
      <c r="Y6" s="6"/>
    </row>
    <row r="7" spans="2:25" ht="13.5" customHeight="1" x14ac:dyDescent="0.2">
      <c r="B7" s="108"/>
      <c r="C7" s="2" t="s">
        <v>9</v>
      </c>
      <c r="D7" s="3"/>
      <c r="E7" s="163">
        <v>52000</v>
      </c>
      <c r="F7" s="164"/>
      <c r="G7" s="11">
        <f t="shared" ref="G7:G25" si="0">E7/$E$7</f>
        <v>1</v>
      </c>
      <c r="H7" s="13"/>
      <c r="I7" s="78" t="s">
        <v>42</v>
      </c>
      <c r="J7" s="79"/>
      <c r="K7" s="130">
        <f>SUM(K8:L11)</f>
        <v>25600</v>
      </c>
      <c r="L7" s="131"/>
      <c r="N7" s="78" t="s">
        <v>42</v>
      </c>
      <c r="O7" s="79"/>
      <c r="P7" s="130">
        <f>SUM(P8:Q11)</f>
        <v>22900</v>
      </c>
      <c r="Q7" s="131"/>
      <c r="R7" s="5"/>
      <c r="S7" s="4"/>
      <c r="T7" s="2" t="s">
        <v>87</v>
      </c>
      <c r="U7" s="93"/>
      <c r="V7" s="118">
        <v>0.03</v>
      </c>
      <c r="W7" s="3" t="s">
        <v>96</v>
      </c>
      <c r="X7" s="5"/>
      <c r="Y7" s="6"/>
    </row>
    <row r="8" spans="2:25" ht="13.5" customHeight="1" x14ac:dyDescent="0.2">
      <c r="B8" s="108"/>
      <c r="C8" s="65" t="s">
        <v>23</v>
      </c>
      <c r="D8" s="66"/>
      <c r="E8" s="138">
        <f>SUM(E9:F12)</f>
        <v>30500</v>
      </c>
      <c r="F8" s="139"/>
      <c r="G8" s="67">
        <f t="shared" si="0"/>
        <v>0.58653846153846156</v>
      </c>
      <c r="H8" s="13"/>
      <c r="I8" s="73" t="s">
        <v>43</v>
      </c>
      <c r="J8" s="64"/>
      <c r="K8" s="136">
        <v>15000</v>
      </c>
      <c r="L8" s="137"/>
      <c r="N8" s="73" t="s">
        <v>43</v>
      </c>
      <c r="O8" s="64"/>
      <c r="P8" s="136">
        <v>11900</v>
      </c>
      <c r="Q8" s="137"/>
      <c r="R8" s="5"/>
      <c r="S8" s="4"/>
      <c r="T8" s="2" t="s">
        <v>86</v>
      </c>
      <c r="U8" s="93"/>
      <c r="V8" s="118">
        <v>0.01</v>
      </c>
      <c r="W8" s="3" t="s">
        <v>96</v>
      </c>
      <c r="X8" s="5"/>
      <c r="Y8" s="6"/>
    </row>
    <row r="9" spans="2:25" ht="13.5" customHeight="1" x14ac:dyDescent="0.2">
      <c r="B9" s="108"/>
      <c r="C9" s="157" t="s">
        <v>37</v>
      </c>
      <c r="D9" s="158"/>
      <c r="E9" s="136">
        <v>13000</v>
      </c>
      <c r="F9" s="137"/>
      <c r="G9" s="12">
        <f t="shared" si="0"/>
        <v>0.25</v>
      </c>
      <c r="H9" s="13"/>
      <c r="I9" s="73" t="s">
        <v>44</v>
      </c>
      <c r="J9" s="64"/>
      <c r="K9" s="136">
        <v>6100</v>
      </c>
      <c r="L9" s="137"/>
      <c r="N9" s="73" t="s">
        <v>44</v>
      </c>
      <c r="O9" s="64"/>
      <c r="P9" s="136">
        <v>6300</v>
      </c>
      <c r="Q9" s="137"/>
      <c r="R9" s="5"/>
      <c r="S9" s="4"/>
      <c r="T9" s="15" t="s">
        <v>88</v>
      </c>
      <c r="U9" s="92"/>
      <c r="V9" s="119">
        <v>0.01</v>
      </c>
      <c r="W9" s="16" t="s">
        <v>97</v>
      </c>
      <c r="X9" s="5"/>
      <c r="Y9" s="6"/>
    </row>
    <row r="10" spans="2:25" ht="13.5" customHeight="1" x14ac:dyDescent="0.2">
      <c r="B10" s="108"/>
      <c r="C10" s="15" t="s">
        <v>27</v>
      </c>
      <c r="D10" s="16"/>
      <c r="E10" s="136">
        <v>8000</v>
      </c>
      <c r="F10" s="137"/>
      <c r="G10" s="11">
        <f t="shared" si="0"/>
        <v>0.15384615384615385</v>
      </c>
      <c r="H10" s="13"/>
      <c r="I10" s="73" t="s">
        <v>45</v>
      </c>
      <c r="J10" s="64"/>
      <c r="K10" s="136">
        <v>3500</v>
      </c>
      <c r="L10" s="137"/>
      <c r="N10" s="73" t="s">
        <v>45</v>
      </c>
      <c r="O10" s="64"/>
      <c r="P10" s="136">
        <v>3800</v>
      </c>
      <c r="Q10" s="137"/>
      <c r="R10" s="5"/>
      <c r="S10" s="4"/>
      <c r="T10" s="7" t="s">
        <v>89</v>
      </c>
      <c r="U10" s="10"/>
      <c r="V10" s="120">
        <v>0.01</v>
      </c>
      <c r="W10" s="8" t="s">
        <v>97</v>
      </c>
      <c r="X10" s="5"/>
      <c r="Y10" s="6"/>
    </row>
    <row r="11" spans="2:25" ht="13.5" customHeight="1" x14ac:dyDescent="0.2">
      <c r="B11" s="108"/>
      <c r="C11" s="7" t="s">
        <v>26</v>
      </c>
      <c r="D11" s="8"/>
      <c r="E11" s="136">
        <v>500</v>
      </c>
      <c r="F11" s="137"/>
      <c r="G11" s="11">
        <f t="shared" si="0"/>
        <v>9.6153846153846159E-3</v>
      </c>
      <c r="H11" s="13"/>
      <c r="I11" s="73" t="s">
        <v>46</v>
      </c>
      <c r="J11" s="64"/>
      <c r="K11" s="136">
        <v>1000</v>
      </c>
      <c r="L11" s="137"/>
      <c r="N11" s="73" t="s">
        <v>46</v>
      </c>
      <c r="O11" s="64"/>
      <c r="P11" s="136">
        <v>900</v>
      </c>
      <c r="Q11" s="137"/>
      <c r="R11" s="5"/>
      <c r="S11" s="4"/>
      <c r="T11" s="5"/>
      <c r="U11" s="5"/>
      <c r="V11" s="5"/>
      <c r="W11" s="5"/>
      <c r="X11" s="5"/>
      <c r="Y11" s="6"/>
    </row>
    <row r="12" spans="2:25" ht="13.5" customHeight="1" x14ac:dyDescent="0.2">
      <c r="B12" s="108"/>
      <c r="C12" s="15" t="s">
        <v>25</v>
      </c>
      <c r="D12" s="16"/>
      <c r="E12" s="136">
        <v>9000</v>
      </c>
      <c r="F12" s="137"/>
      <c r="G12" s="11">
        <f t="shared" si="0"/>
        <v>0.17307692307692307</v>
      </c>
      <c r="H12" s="13"/>
      <c r="I12" s="78" t="s">
        <v>47</v>
      </c>
      <c r="J12" s="79"/>
      <c r="K12" s="138">
        <f>SUM(K13:L14)</f>
        <v>6700</v>
      </c>
      <c r="L12" s="139"/>
      <c r="N12" s="78" t="s">
        <v>47</v>
      </c>
      <c r="O12" s="79"/>
      <c r="P12" s="138">
        <f>SUM(P13:Q14)</f>
        <v>9900</v>
      </c>
      <c r="Q12" s="139"/>
      <c r="R12" s="5"/>
      <c r="S12" s="4"/>
      <c r="T12" s="2" t="s">
        <v>90</v>
      </c>
      <c r="U12" s="93"/>
      <c r="V12" s="118">
        <v>0.3</v>
      </c>
      <c r="W12" s="121"/>
      <c r="X12" s="5"/>
      <c r="Y12" s="6"/>
    </row>
    <row r="13" spans="2:25" ht="13.5" customHeight="1" x14ac:dyDescent="0.2">
      <c r="B13" s="108"/>
      <c r="C13" s="53" t="s">
        <v>29</v>
      </c>
      <c r="D13" s="63"/>
      <c r="E13" s="138">
        <f>E7-E8</f>
        <v>21500</v>
      </c>
      <c r="F13" s="139"/>
      <c r="G13" s="68">
        <f t="shared" si="0"/>
        <v>0.41346153846153844</v>
      </c>
      <c r="H13" s="13"/>
      <c r="I13" s="73" t="s">
        <v>48</v>
      </c>
      <c r="J13" s="64"/>
      <c r="K13" s="136">
        <v>5500</v>
      </c>
      <c r="L13" s="137"/>
      <c r="N13" s="73" t="s">
        <v>48</v>
      </c>
      <c r="O13" s="64"/>
      <c r="P13" s="136">
        <v>8500</v>
      </c>
      <c r="Q13" s="137"/>
      <c r="R13" s="5"/>
      <c r="S13" s="4"/>
      <c r="T13" s="2" t="s">
        <v>98</v>
      </c>
      <c r="U13" s="93"/>
      <c r="V13" s="121"/>
      <c r="W13" s="108"/>
      <c r="X13" s="5"/>
      <c r="Y13" s="6"/>
    </row>
    <row r="14" spans="2:25" ht="13.5" customHeight="1" x14ac:dyDescent="0.2">
      <c r="B14" s="108"/>
      <c r="C14" s="153" t="s">
        <v>24</v>
      </c>
      <c r="D14" s="154"/>
      <c r="E14" s="138">
        <f>SUM(E15:F17)</f>
        <v>19100</v>
      </c>
      <c r="F14" s="139"/>
      <c r="G14" s="67">
        <f t="shared" si="0"/>
        <v>0.36730769230769234</v>
      </c>
      <c r="H14" s="13"/>
      <c r="I14" s="73" t="s">
        <v>58</v>
      </c>
      <c r="J14" s="64"/>
      <c r="K14" s="136">
        <v>1200</v>
      </c>
      <c r="L14" s="137"/>
      <c r="N14" s="73" t="s">
        <v>58</v>
      </c>
      <c r="O14" s="64"/>
      <c r="P14" s="136">
        <v>1400</v>
      </c>
      <c r="Q14" s="137"/>
      <c r="R14" s="5"/>
      <c r="S14" s="4"/>
      <c r="T14" s="2" t="s">
        <v>99</v>
      </c>
      <c r="U14" s="93"/>
      <c r="V14" s="121"/>
      <c r="W14" s="108"/>
      <c r="X14" s="5"/>
      <c r="Y14" s="6"/>
    </row>
    <row r="15" spans="2:25" ht="13.5" customHeight="1" x14ac:dyDescent="0.2">
      <c r="B15" s="108"/>
      <c r="C15" s="4" t="s">
        <v>28</v>
      </c>
      <c r="D15" s="6"/>
      <c r="E15" s="136">
        <v>14000</v>
      </c>
      <c r="F15" s="137"/>
      <c r="G15" s="12">
        <f t="shared" si="0"/>
        <v>0.26923076923076922</v>
      </c>
      <c r="H15" s="13"/>
      <c r="I15" s="78" t="s">
        <v>49</v>
      </c>
      <c r="J15" s="79"/>
      <c r="K15" s="138">
        <f>SUM(K16:L18)</f>
        <v>8300</v>
      </c>
      <c r="L15" s="139"/>
      <c r="N15" s="78" t="s">
        <v>49</v>
      </c>
      <c r="O15" s="79"/>
      <c r="P15" s="138">
        <f>SUM(P16:Q18)</f>
        <v>8400</v>
      </c>
      <c r="Q15" s="139"/>
      <c r="R15" s="5"/>
      <c r="S15" s="4"/>
      <c r="T15" s="2" t="s">
        <v>100</v>
      </c>
      <c r="U15" s="93"/>
      <c r="V15" s="121"/>
      <c r="W15" s="108"/>
      <c r="X15" s="5"/>
      <c r="Y15" s="6"/>
    </row>
    <row r="16" spans="2:25" ht="13.5" customHeight="1" x14ac:dyDescent="0.2">
      <c r="B16" s="108"/>
      <c r="C16" s="2" t="s">
        <v>26</v>
      </c>
      <c r="D16" s="3"/>
      <c r="E16" s="136">
        <v>100</v>
      </c>
      <c r="F16" s="137"/>
      <c r="G16" s="11">
        <f t="shared" si="0"/>
        <v>1.9230769230769232E-3</v>
      </c>
      <c r="H16" s="13"/>
      <c r="I16" s="76" t="s">
        <v>50</v>
      </c>
      <c r="J16" s="77"/>
      <c r="K16" s="136">
        <v>1300</v>
      </c>
      <c r="L16" s="137"/>
      <c r="N16" s="76" t="s">
        <v>50</v>
      </c>
      <c r="O16" s="77"/>
      <c r="P16" s="136">
        <v>1400</v>
      </c>
      <c r="Q16" s="137"/>
      <c r="R16" s="5"/>
      <c r="S16" s="4"/>
      <c r="T16" s="15" t="s">
        <v>101</v>
      </c>
      <c r="U16" s="92"/>
      <c r="V16" s="122"/>
      <c r="W16" s="108"/>
      <c r="X16" s="5"/>
      <c r="Y16" s="6"/>
    </row>
    <row r="17" spans="2:25" ht="13.5" customHeight="1" x14ac:dyDescent="0.2">
      <c r="B17" s="108"/>
      <c r="C17" s="2" t="s">
        <v>25</v>
      </c>
      <c r="D17" s="3"/>
      <c r="E17" s="136">
        <v>5000</v>
      </c>
      <c r="F17" s="137"/>
      <c r="G17" s="11">
        <f t="shared" si="0"/>
        <v>9.6153846153846159E-2</v>
      </c>
      <c r="H17" s="13"/>
      <c r="I17" s="74" t="s">
        <v>51</v>
      </c>
      <c r="J17" s="75"/>
      <c r="K17" s="136">
        <v>6000</v>
      </c>
      <c r="L17" s="137"/>
      <c r="N17" s="74" t="s">
        <v>51</v>
      </c>
      <c r="O17" s="75"/>
      <c r="P17" s="136">
        <v>6000</v>
      </c>
      <c r="Q17" s="137"/>
      <c r="R17" s="5"/>
      <c r="S17" s="4"/>
      <c r="T17" s="7" t="s">
        <v>102</v>
      </c>
      <c r="U17" s="10"/>
      <c r="V17" s="123"/>
      <c r="W17" s="123"/>
      <c r="X17" s="5"/>
      <c r="Y17" s="6"/>
    </row>
    <row r="18" spans="2:25" ht="13.5" customHeight="1" x14ac:dyDescent="0.2">
      <c r="B18" s="108"/>
      <c r="C18" s="65" t="s">
        <v>30</v>
      </c>
      <c r="D18" s="66"/>
      <c r="E18" s="138">
        <f>E13-E14</f>
        <v>2400</v>
      </c>
      <c r="F18" s="139"/>
      <c r="G18" s="67">
        <f t="shared" si="0"/>
        <v>4.6153846153846156E-2</v>
      </c>
      <c r="H18" s="13"/>
      <c r="I18" s="7" t="s">
        <v>57</v>
      </c>
      <c r="J18" s="75"/>
      <c r="K18" s="136">
        <v>1000</v>
      </c>
      <c r="L18" s="137"/>
      <c r="N18" s="7" t="s">
        <v>57</v>
      </c>
      <c r="O18" s="75"/>
      <c r="P18" s="136">
        <v>1000</v>
      </c>
      <c r="Q18" s="137"/>
      <c r="R18" s="5"/>
      <c r="S18" s="4"/>
      <c r="T18" s="5"/>
      <c r="U18" s="5"/>
      <c r="V18" s="5"/>
      <c r="W18" s="5"/>
      <c r="X18" s="5"/>
      <c r="Y18" s="6"/>
    </row>
    <row r="19" spans="2:25" ht="13.5" customHeight="1" x14ac:dyDescent="0.2">
      <c r="B19" s="108"/>
      <c r="C19" s="4" t="s">
        <v>21</v>
      </c>
      <c r="D19" s="6"/>
      <c r="E19" s="136">
        <v>100</v>
      </c>
      <c r="F19" s="137"/>
      <c r="G19" s="12">
        <f t="shared" si="0"/>
        <v>1.9230769230769232E-3</v>
      </c>
      <c r="H19" s="13"/>
      <c r="I19" s="80" t="s">
        <v>52</v>
      </c>
      <c r="J19" s="81"/>
      <c r="K19" s="138">
        <f>SUM(K20:L21)</f>
        <v>11000</v>
      </c>
      <c r="L19" s="139"/>
      <c r="N19" s="80" t="s">
        <v>52</v>
      </c>
      <c r="O19" s="81"/>
      <c r="P19" s="138">
        <f>SUM(P20:Q21)</f>
        <v>10000</v>
      </c>
      <c r="Q19" s="139"/>
      <c r="R19" s="5"/>
      <c r="S19" s="4"/>
      <c r="T19" s="5" t="s">
        <v>103</v>
      </c>
      <c r="U19" s="5"/>
      <c r="V19" s="5"/>
      <c r="W19" s="5"/>
      <c r="X19" s="5"/>
      <c r="Y19" s="6"/>
    </row>
    <row r="20" spans="2:25" ht="13.5" customHeight="1" x14ac:dyDescent="0.2">
      <c r="B20" s="108"/>
      <c r="C20" s="15" t="s">
        <v>22</v>
      </c>
      <c r="D20" s="16"/>
      <c r="E20" s="136">
        <v>400</v>
      </c>
      <c r="F20" s="137"/>
      <c r="G20" s="11">
        <f t="shared" si="0"/>
        <v>7.6923076923076927E-3</v>
      </c>
      <c r="H20" s="13"/>
      <c r="I20" s="74" t="s">
        <v>53</v>
      </c>
      <c r="J20" s="75"/>
      <c r="K20" s="136">
        <v>10000</v>
      </c>
      <c r="L20" s="137"/>
      <c r="N20" s="74" t="s">
        <v>53</v>
      </c>
      <c r="O20" s="75"/>
      <c r="P20" s="136">
        <v>9000</v>
      </c>
      <c r="Q20" s="137"/>
      <c r="R20" s="5"/>
      <c r="S20" s="4"/>
      <c r="T20" s="5"/>
      <c r="U20" s="5"/>
      <c r="V20" s="5"/>
      <c r="W20" s="5"/>
      <c r="X20" s="5"/>
      <c r="Y20" s="6"/>
    </row>
    <row r="21" spans="2:25" ht="13.5" customHeight="1" x14ac:dyDescent="0.2">
      <c r="B21" s="108"/>
      <c r="C21" s="65" t="s">
        <v>12</v>
      </c>
      <c r="D21" s="66"/>
      <c r="E21" s="138">
        <f>E18+E19-E20</f>
        <v>2100</v>
      </c>
      <c r="F21" s="139"/>
      <c r="G21" s="67">
        <f t="shared" si="0"/>
        <v>4.0384615384615387E-2</v>
      </c>
      <c r="H21" s="13"/>
      <c r="I21" s="7" t="s">
        <v>59</v>
      </c>
      <c r="J21" s="75"/>
      <c r="K21" s="136">
        <v>1000</v>
      </c>
      <c r="L21" s="137"/>
      <c r="N21" s="7" t="s">
        <v>59</v>
      </c>
      <c r="O21" s="75"/>
      <c r="P21" s="136">
        <v>1000</v>
      </c>
      <c r="Q21" s="137"/>
      <c r="R21" s="5"/>
      <c r="S21" s="4"/>
      <c r="T21" s="5"/>
      <c r="U21" s="5"/>
      <c r="V21" s="5"/>
      <c r="W21" s="5"/>
      <c r="X21" s="5"/>
      <c r="Y21" s="6"/>
    </row>
    <row r="22" spans="2:25" ht="13.5" customHeight="1" x14ac:dyDescent="0.2">
      <c r="B22" s="108"/>
      <c r="C22" s="4" t="s">
        <v>31</v>
      </c>
      <c r="D22" s="6"/>
      <c r="E22" s="136">
        <v>-100</v>
      </c>
      <c r="F22" s="137"/>
      <c r="G22" s="12">
        <f t="shared" si="0"/>
        <v>-1.9230769230769232E-3</v>
      </c>
      <c r="H22" s="13"/>
      <c r="I22" s="80" t="s">
        <v>54</v>
      </c>
      <c r="J22" s="81"/>
      <c r="K22" s="138">
        <f>SUM(K23:L24)</f>
        <v>13000</v>
      </c>
      <c r="L22" s="139"/>
      <c r="N22" s="80" t="s">
        <v>54</v>
      </c>
      <c r="O22" s="81"/>
      <c r="P22" s="138">
        <f>SUM(P23:Q24)</f>
        <v>14400</v>
      </c>
      <c r="Q22" s="139"/>
      <c r="R22" s="5"/>
      <c r="S22" s="4"/>
      <c r="T22" s="5"/>
      <c r="U22" s="5"/>
      <c r="V22" s="5"/>
      <c r="W22" s="5"/>
      <c r="X22" s="5"/>
      <c r="Y22" s="6"/>
    </row>
    <row r="23" spans="2:25" ht="13.5" customHeight="1" x14ac:dyDescent="0.2">
      <c r="B23" s="108"/>
      <c r="C23" s="65" t="s">
        <v>34</v>
      </c>
      <c r="D23" s="66"/>
      <c r="E23" s="138">
        <f>E21+E22</f>
        <v>2000</v>
      </c>
      <c r="F23" s="139"/>
      <c r="G23" s="67">
        <f t="shared" si="0"/>
        <v>3.8461538461538464E-2</v>
      </c>
      <c r="H23" s="13"/>
      <c r="I23" s="74" t="s">
        <v>55</v>
      </c>
      <c r="J23" s="75"/>
      <c r="K23" s="136">
        <v>10000</v>
      </c>
      <c r="L23" s="137"/>
      <c r="N23" s="74" t="s">
        <v>55</v>
      </c>
      <c r="O23" s="75"/>
      <c r="P23" s="136">
        <v>10000</v>
      </c>
      <c r="Q23" s="137"/>
      <c r="R23" s="5"/>
      <c r="S23" s="4"/>
      <c r="T23" s="5"/>
      <c r="U23" s="5"/>
      <c r="V23" s="5"/>
      <c r="W23" s="5"/>
      <c r="X23" s="5"/>
      <c r="Y23" s="6"/>
    </row>
    <row r="24" spans="2:25" ht="13.5" customHeight="1" x14ac:dyDescent="0.2">
      <c r="B24" s="108"/>
      <c r="C24" s="4" t="s">
        <v>32</v>
      </c>
      <c r="D24" s="6"/>
      <c r="E24" s="136">
        <v>600</v>
      </c>
      <c r="F24" s="137"/>
      <c r="G24" s="12">
        <f t="shared" si="0"/>
        <v>1.1538461538461539E-2</v>
      </c>
      <c r="H24" s="13"/>
      <c r="I24" s="74" t="s">
        <v>56</v>
      </c>
      <c r="J24" s="75"/>
      <c r="K24" s="136">
        <v>3000</v>
      </c>
      <c r="L24" s="137"/>
      <c r="N24" s="74" t="s">
        <v>56</v>
      </c>
      <c r="O24" s="75"/>
      <c r="P24" s="136">
        <v>4400</v>
      </c>
      <c r="Q24" s="137"/>
      <c r="R24" s="5"/>
      <c r="S24" s="4"/>
      <c r="T24" s="5"/>
      <c r="U24" s="5"/>
      <c r="V24" s="5"/>
      <c r="W24" s="5"/>
      <c r="X24" s="5"/>
      <c r="Y24" s="6"/>
    </row>
    <row r="25" spans="2:25" ht="13.5" customHeight="1" x14ac:dyDescent="0.2">
      <c r="B25" s="108"/>
      <c r="C25" s="65" t="s">
        <v>33</v>
      </c>
      <c r="D25" s="66"/>
      <c r="E25" s="138">
        <f>E23-E24</f>
        <v>1400</v>
      </c>
      <c r="F25" s="139"/>
      <c r="G25" s="67">
        <f t="shared" si="0"/>
        <v>2.6923076923076925E-2</v>
      </c>
      <c r="H25" s="13"/>
      <c r="I25" s="80" t="s">
        <v>61</v>
      </c>
      <c r="J25" s="81"/>
      <c r="K25" s="130">
        <f>SUM(K7+K12)-SUM(K15,K19,K22)</f>
        <v>0</v>
      </c>
      <c r="L25" s="131"/>
      <c r="N25" s="80" t="s">
        <v>61</v>
      </c>
      <c r="O25" s="81"/>
      <c r="P25" s="130">
        <f>SUM(P7+P12)-SUM(P15,P19,P22)</f>
        <v>0</v>
      </c>
      <c r="Q25" s="131"/>
      <c r="R25" s="5"/>
      <c r="S25" s="4"/>
      <c r="T25" s="5"/>
      <c r="U25" s="5"/>
      <c r="V25" s="5"/>
      <c r="W25" s="5"/>
      <c r="X25" s="5"/>
      <c r="Y25" s="6"/>
    </row>
    <row r="26" spans="2:25" s="5" customFormat="1" ht="13.5" customHeight="1" x14ac:dyDescent="0.2">
      <c r="B26" s="4"/>
      <c r="I26" s="5" t="s">
        <v>62</v>
      </c>
      <c r="N26" s="5" t="s">
        <v>62</v>
      </c>
      <c r="S26" s="4"/>
      <c r="Y26" s="6"/>
    </row>
    <row r="27" spans="2:25" s="5" customFormat="1" ht="13.5" customHeight="1" x14ac:dyDescent="0.2"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7"/>
      <c r="T27" s="10"/>
      <c r="U27" s="10"/>
      <c r="V27" s="10"/>
      <c r="W27" s="10"/>
      <c r="X27" s="10"/>
      <c r="Y27" s="8"/>
    </row>
    <row r="28" spans="2:25" s="5" customFormat="1" ht="20" customHeight="1" x14ac:dyDescent="0.2">
      <c r="B28" s="129" t="s">
        <v>109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S28" s="129" t="s">
        <v>109</v>
      </c>
      <c r="T28" s="129"/>
      <c r="U28" s="129"/>
      <c r="V28" s="129"/>
      <c r="W28" s="129"/>
      <c r="X28" s="129"/>
      <c r="Y28" s="129"/>
    </row>
    <row r="29" spans="2:25" s="5" customFormat="1" ht="19" x14ac:dyDescent="0.2">
      <c r="B29" s="110" t="s">
        <v>92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2"/>
      <c r="N29" s="150" t="s">
        <v>108</v>
      </c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2"/>
    </row>
    <row r="30" spans="2:25" ht="13.5" customHeight="1" x14ac:dyDescent="0.2">
      <c r="B30" s="2"/>
      <c r="C30" s="92"/>
      <c r="D30" s="92"/>
      <c r="E30" s="92"/>
      <c r="F30" s="92"/>
      <c r="G30" s="93"/>
      <c r="H30" s="93"/>
      <c r="I30" s="93"/>
      <c r="J30" s="93"/>
      <c r="K30" s="93"/>
      <c r="L30" s="93"/>
      <c r="M30" s="3"/>
      <c r="N30" s="2"/>
      <c r="O30" s="92"/>
      <c r="P30" s="92"/>
      <c r="Q30" s="92"/>
      <c r="R30" s="92"/>
      <c r="S30" s="93"/>
      <c r="T30" s="93"/>
      <c r="U30" s="93"/>
      <c r="V30" s="93"/>
      <c r="W30" s="93"/>
      <c r="X30" s="93"/>
      <c r="Y30" s="3"/>
    </row>
    <row r="31" spans="2:25" ht="13.5" customHeight="1" x14ac:dyDescent="0.2">
      <c r="B31" s="4"/>
      <c r="C31" s="50"/>
      <c r="D31" s="34"/>
      <c r="E31" s="35"/>
      <c r="F31" s="36"/>
      <c r="G31" s="5"/>
      <c r="H31" s="5"/>
      <c r="I31" s="5"/>
      <c r="J31" s="5"/>
      <c r="K31" s="5"/>
      <c r="L31" s="5"/>
      <c r="M31" s="6"/>
      <c r="N31" s="4"/>
      <c r="O31" s="50"/>
      <c r="P31" s="34"/>
      <c r="Q31" s="35"/>
      <c r="R31" s="36"/>
      <c r="S31" s="5"/>
      <c r="T31" s="5"/>
      <c r="U31" s="5"/>
      <c r="V31" s="5"/>
      <c r="W31" s="5"/>
      <c r="X31" s="5"/>
      <c r="Y31" s="6"/>
    </row>
    <row r="32" spans="2:25" ht="13.5" customHeight="1" x14ac:dyDescent="0.2">
      <c r="B32" s="4"/>
      <c r="C32" s="43"/>
      <c r="D32" s="37"/>
      <c r="E32" s="88" t="s">
        <v>1</v>
      </c>
      <c r="F32" s="31"/>
      <c r="G32" s="5"/>
      <c r="H32" s="5"/>
      <c r="I32" s="5"/>
      <c r="J32" s="5"/>
      <c r="K32" s="5"/>
      <c r="L32" s="5"/>
      <c r="M32" s="6"/>
      <c r="N32" s="4"/>
      <c r="O32" s="43"/>
      <c r="P32" s="37"/>
      <c r="Q32" s="88" t="s">
        <v>1</v>
      </c>
      <c r="R32" s="31"/>
      <c r="S32" s="5"/>
      <c r="T32" s="5"/>
      <c r="U32" s="5"/>
      <c r="V32" s="5"/>
      <c r="W32" s="5"/>
      <c r="X32" s="5"/>
      <c r="Y32" s="6"/>
    </row>
    <row r="33" spans="2:25" ht="13.5" customHeight="1" x14ac:dyDescent="0.2">
      <c r="B33" s="4"/>
      <c r="C33" s="43"/>
      <c r="D33" s="140">
        <f>E56</f>
        <v>13000</v>
      </c>
      <c r="E33" s="141"/>
      <c r="F33" s="142"/>
      <c r="G33" s="5"/>
      <c r="H33" s="5"/>
      <c r="I33" s="5"/>
      <c r="J33" s="5"/>
      <c r="K33" s="5"/>
      <c r="L33" s="5"/>
      <c r="M33" s="6"/>
      <c r="N33" s="4"/>
      <c r="O33" s="43"/>
      <c r="P33" s="140">
        <f>O37-P41</f>
        <v>12854.400000000001</v>
      </c>
      <c r="Q33" s="141"/>
      <c r="R33" s="142"/>
      <c r="S33" s="5"/>
      <c r="T33" s="5"/>
      <c r="U33" s="5"/>
      <c r="V33" s="5"/>
      <c r="W33" s="5"/>
      <c r="X33" s="5"/>
      <c r="Y33" s="6"/>
    </row>
    <row r="34" spans="2:25" ht="13.5" customHeight="1" x14ac:dyDescent="0.2">
      <c r="B34" s="4"/>
      <c r="C34" s="43"/>
      <c r="D34" s="143">
        <f>G56</f>
        <v>0.25</v>
      </c>
      <c r="E34" s="144"/>
      <c r="F34" s="145"/>
      <c r="G34" s="5"/>
      <c r="H34" s="5"/>
      <c r="I34" s="5"/>
      <c r="J34" s="5"/>
      <c r="K34" s="5"/>
      <c r="L34" s="5"/>
      <c r="M34" s="6"/>
      <c r="N34" s="4"/>
      <c r="O34" s="43"/>
      <c r="P34" s="143">
        <f>P33/O37</f>
        <v>0.24000000000000002</v>
      </c>
      <c r="Q34" s="144"/>
      <c r="R34" s="145"/>
      <c r="S34" s="5"/>
      <c r="T34" s="5"/>
      <c r="U34" s="5"/>
      <c r="V34" s="5"/>
      <c r="W34" s="5"/>
      <c r="X34" s="5"/>
      <c r="Y34" s="6"/>
    </row>
    <row r="35" spans="2:25" ht="13.5" customHeight="1" x14ac:dyDescent="0.2">
      <c r="B35" s="4"/>
      <c r="C35" s="43" t="s">
        <v>0</v>
      </c>
      <c r="D35" s="37"/>
      <c r="E35" s="38"/>
      <c r="F35" s="31"/>
      <c r="G35" s="5"/>
      <c r="H35" s="5"/>
      <c r="I35" s="5"/>
      <c r="J35" s="5"/>
      <c r="K35" s="5"/>
      <c r="L35" s="5"/>
      <c r="M35" s="6"/>
      <c r="N35" s="4"/>
      <c r="O35" s="43" t="s">
        <v>0</v>
      </c>
      <c r="P35" s="37"/>
      <c r="Q35" s="38"/>
      <c r="R35" s="31"/>
      <c r="S35" s="5"/>
      <c r="T35" s="5"/>
      <c r="U35" s="5"/>
      <c r="V35" s="5"/>
      <c r="W35" s="5"/>
      <c r="X35" s="5"/>
      <c r="Y35" s="6"/>
    </row>
    <row r="36" spans="2:25" ht="13.5" customHeight="1" x14ac:dyDescent="0.2">
      <c r="B36" s="4"/>
      <c r="C36" s="43"/>
      <c r="D36" s="39"/>
      <c r="E36" s="40"/>
      <c r="F36" s="31"/>
      <c r="G36" s="5"/>
      <c r="H36" s="5"/>
      <c r="I36" s="5"/>
      <c r="J36" s="5"/>
      <c r="K36" s="5"/>
      <c r="L36" s="5"/>
      <c r="M36" s="6"/>
      <c r="N36" s="4"/>
      <c r="O36" s="43"/>
      <c r="P36" s="39"/>
      <c r="Q36" s="40"/>
      <c r="R36" s="31"/>
      <c r="S36" s="5"/>
      <c r="T36" s="5"/>
      <c r="U36" s="5"/>
      <c r="V36" s="5"/>
      <c r="W36" s="5"/>
      <c r="X36" s="5"/>
      <c r="Y36" s="6"/>
    </row>
    <row r="37" spans="2:25" ht="13.5" customHeight="1" x14ac:dyDescent="0.2">
      <c r="B37" s="4"/>
      <c r="C37" s="41">
        <f>E55</f>
        <v>52000</v>
      </c>
      <c r="D37" s="42"/>
      <c r="E37" s="83" t="s">
        <v>6</v>
      </c>
      <c r="F37" s="86"/>
      <c r="G37" s="5"/>
      <c r="H37" s="5"/>
      <c r="I37" s="5"/>
      <c r="J37" s="5"/>
      <c r="K37" s="5"/>
      <c r="L37" s="5"/>
      <c r="M37" s="6"/>
      <c r="N37" s="4"/>
      <c r="O37" s="41">
        <f>C37+C37*V7</f>
        <v>53560</v>
      </c>
      <c r="P37" s="42"/>
      <c r="Q37" s="83" t="s">
        <v>6</v>
      </c>
      <c r="R37" s="86"/>
      <c r="S37" s="5"/>
      <c r="T37" s="5"/>
      <c r="U37" s="5"/>
      <c r="V37" s="5"/>
      <c r="W37" s="5"/>
      <c r="X37" s="5"/>
      <c r="Y37" s="6"/>
    </row>
    <row r="38" spans="2:25" ht="13.5" customHeight="1" x14ac:dyDescent="0.2">
      <c r="B38" s="4"/>
      <c r="C38" s="43"/>
      <c r="D38" s="42"/>
      <c r="E38" s="84">
        <f>F41/D41</f>
        <v>0.5641025641025641</v>
      </c>
      <c r="F38" s="87"/>
      <c r="G38" s="5"/>
      <c r="H38" s="5"/>
      <c r="I38" s="5"/>
      <c r="J38" s="5"/>
      <c r="K38" s="5"/>
      <c r="L38" s="5"/>
      <c r="M38" s="6"/>
      <c r="N38" s="4"/>
      <c r="O38" s="43"/>
      <c r="P38" s="42"/>
      <c r="Q38" s="84">
        <f>E38-V9</f>
        <v>0.55410256410256409</v>
      </c>
      <c r="R38" s="87"/>
      <c r="S38" s="5"/>
      <c r="T38" s="5"/>
      <c r="U38" s="5"/>
      <c r="V38" s="5"/>
      <c r="W38" s="5"/>
      <c r="X38" s="5"/>
      <c r="Y38" s="6"/>
    </row>
    <row r="39" spans="2:25" ht="13.5" customHeight="1" x14ac:dyDescent="0.2">
      <c r="B39" s="4"/>
      <c r="C39" s="43"/>
      <c r="D39" s="42"/>
      <c r="E39" s="85"/>
      <c r="F39" s="32"/>
      <c r="G39" s="5"/>
      <c r="H39" s="5"/>
      <c r="I39" s="5"/>
      <c r="J39" s="5"/>
      <c r="K39" s="5"/>
      <c r="L39" s="5"/>
      <c r="M39" s="6"/>
      <c r="N39" s="4"/>
      <c r="O39" s="43"/>
      <c r="P39" s="42"/>
      <c r="Q39" s="85"/>
      <c r="R39" s="32"/>
      <c r="S39" s="5"/>
      <c r="T39" s="5"/>
      <c r="U39" s="5"/>
      <c r="V39" s="5"/>
      <c r="W39" s="5"/>
      <c r="X39" s="5"/>
      <c r="Y39" s="6"/>
    </row>
    <row r="40" spans="2:25" ht="13.5" customHeight="1" x14ac:dyDescent="0.2">
      <c r="B40" s="4"/>
      <c r="C40" s="43"/>
      <c r="D40" s="41" t="s">
        <v>2</v>
      </c>
      <c r="E40" s="85" t="s">
        <v>3</v>
      </c>
      <c r="F40" s="32" t="s">
        <v>4</v>
      </c>
      <c r="G40" s="5"/>
      <c r="H40" s="5"/>
      <c r="I40" s="5"/>
      <c r="J40" s="5"/>
      <c r="K40" s="5"/>
      <c r="L40" s="5"/>
      <c r="M40" s="6"/>
      <c r="N40" s="4"/>
      <c r="O40" s="43"/>
      <c r="P40" s="41" t="s">
        <v>2</v>
      </c>
      <c r="Q40" s="85" t="s">
        <v>3</v>
      </c>
      <c r="R40" s="32" t="s">
        <v>4</v>
      </c>
      <c r="S40" s="5"/>
      <c r="T40" s="5"/>
      <c r="U40" s="5"/>
      <c r="V40" s="5"/>
      <c r="W40" s="5"/>
      <c r="X40" s="5"/>
      <c r="Y40" s="6"/>
    </row>
    <row r="41" spans="2:25" ht="13.5" customHeight="1" x14ac:dyDescent="0.2">
      <c r="B41" s="4"/>
      <c r="C41" s="43"/>
      <c r="D41" s="41">
        <f>E57</f>
        <v>39000</v>
      </c>
      <c r="E41" s="85">
        <f>E58</f>
        <v>36900</v>
      </c>
      <c r="F41" s="32">
        <f>E59</f>
        <v>22000</v>
      </c>
      <c r="G41" s="5"/>
      <c r="H41" s="91" t="s">
        <v>83</v>
      </c>
      <c r="I41" s="5" t="s">
        <v>81</v>
      </c>
      <c r="J41" s="5"/>
      <c r="K41" s="94">
        <f>SUM(P17,P20)</f>
        <v>15000</v>
      </c>
      <c r="L41" s="5"/>
      <c r="M41" s="6"/>
      <c r="N41" s="4"/>
      <c r="O41" s="43"/>
      <c r="P41" s="41">
        <f>O37*O46</f>
        <v>40705.599999999999</v>
      </c>
      <c r="Q41" s="85">
        <f>SUM(R41,R44)</f>
        <v>37306.077333333335</v>
      </c>
      <c r="R41" s="32">
        <f>P41*Q38</f>
        <v>22555.077333333331</v>
      </c>
      <c r="S41" s="5"/>
      <c r="T41" s="91" t="s">
        <v>83</v>
      </c>
      <c r="U41" s="5" t="s">
        <v>81</v>
      </c>
      <c r="V41" s="5"/>
      <c r="W41" s="94">
        <f>K41</f>
        <v>15000</v>
      </c>
      <c r="X41" s="5"/>
      <c r="Y41" s="6"/>
    </row>
    <row r="42" spans="2:25" ht="13.5" customHeight="1" x14ac:dyDescent="0.2">
      <c r="B42" s="4"/>
      <c r="C42" s="44"/>
      <c r="D42" s="44"/>
      <c r="E42" s="85"/>
      <c r="F42" s="33"/>
      <c r="G42" s="5"/>
      <c r="H42" s="91" t="s">
        <v>83</v>
      </c>
      <c r="I42" s="5" t="s">
        <v>82</v>
      </c>
      <c r="J42" s="5"/>
      <c r="K42" s="126">
        <f>K41/SUM(J46:J48)</f>
        <v>7.5</v>
      </c>
      <c r="L42" s="5" t="s">
        <v>84</v>
      </c>
      <c r="M42" s="6"/>
      <c r="N42" s="4"/>
      <c r="O42" s="44"/>
      <c r="P42" s="44"/>
      <c r="Q42" s="85"/>
      <c r="R42" s="33"/>
      <c r="S42" s="5"/>
      <c r="T42" s="91" t="s">
        <v>83</v>
      </c>
      <c r="U42" s="5" t="s">
        <v>82</v>
      </c>
      <c r="V42" s="5"/>
      <c r="W42" s="127">
        <f>W41/SUM(V46:V48)</f>
        <v>5.1552311115310685</v>
      </c>
      <c r="X42" s="5" t="s">
        <v>84</v>
      </c>
      <c r="Y42" s="6"/>
    </row>
    <row r="43" spans="2:25" ht="13.5" customHeight="1" x14ac:dyDescent="0.2">
      <c r="B43" s="4"/>
      <c r="C43" s="44"/>
      <c r="D43" s="44"/>
      <c r="E43" s="32"/>
      <c r="F43" s="32" t="s">
        <v>5</v>
      </c>
      <c r="G43" s="5"/>
      <c r="H43" s="5"/>
      <c r="I43" s="5"/>
      <c r="J43" s="5"/>
      <c r="K43" s="5"/>
      <c r="L43" s="5"/>
      <c r="M43" s="6"/>
      <c r="N43" s="4"/>
      <c r="O43" s="44"/>
      <c r="P43" s="44"/>
      <c r="Q43" s="32"/>
      <c r="R43" s="32" t="s">
        <v>5</v>
      </c>
      <c r="S43" s="5"/>
      <c r="T43" s="5"/>
      <c r="U43" s="5"/>
      <c r="V43" s="5"/>
      <c r="W43" s="5"/>
      <c r="X43" s="5"/>
      <c r="Y43" s="6"/>
    </row>
    <row r="44" spans="2:25" ht="13.5" customHeight="1" x14ac:dyDescent="0.2">
      <c r="B44" s="4"/>
      <c r="C44" s="44"/>
      <c r="D44" s="44"/>
      <c r="E44" s="32"/>
      <c r="F44" s="32">
        <f>E60</f>
        <v>14900</v>
      </c>
      <c r="G44" s="5"/>
      <c r="H44" s="5"/>
      <c r="I44" s="5"/>
      <c r="J44" s="5"/>
      <c r="K44" s="5"/>
      <c r="L44" s="5"/>
      <c r="M44" s="6"/>
      <c r="N44" s="4"/>
      <c r="O44" s="44"/>
      <c r="P44" s="44"/>
      <c r="Q44" s="32"/>
      <c r="R44" s="32">
        <f>F44-F44*V10</f>
        <v>14751</v>
      </c>
      <c r="S44" s="5"/>
      <c r="T44" s="5"/>
      <c r="U44" s="5"/>
      <c r="V44" s="5"/>
      <c r="W44" s="5"/>
      <c r="X44" s="5"/>
      <c r="Y44" s="6"/>
    </row>
    <row r="45" spans="2:25" ht="13.5" customHeight="1" x14ac:dyDescent="0.2">
      <c r="B45" s="4"/>
      <c r="C45" s="146" t="s">
        <v>13</v>
      </c>
      <c r="D45" s="147"/>
      <c r="E45" s="33"/>
      <c r="F45" s="33"/>
      <c r="G45" s="5"/>
      <c r="H45" s="5"/>
      <c r="I45" s="5"/>
      <c r="J45" s="5"/>
      <c r="K45" s="5"/>
      <c r="L45" s="5"/>
      <c r="M45" s="6"/>
      <c r="N45" s="4"/>
      <c r="O45" s="146" t="s">
        <v>13</v>
      </c>
      <c r="P45" s="147"/>
      <c r="Q45" s="33"/>
      <c r="R45" s="33"/>
      <c r="S45" s="5"/>
      <c r="T45" s="5"/>
      <c r="U45" s="5"/>
      <c r="V45" s="5"/>
      <c r="W45" s="5"/>
      <c r="X45" s="5"/>
      <c r="Y45" s="6"/>
    </row>
    <row r="46" spans="2:25" ht="13.5" customHeight="1" x14ac:dyDescent="0.2">
      <c r="B46" s="4"/>
      <c r="C46" s="148">
        <f>D41/C37</f>
        <v>0.75</v>
      </c>
      <c r="D46" s="149"/>
      <c r="E46" s="46"/>
      <c r="F46" s="47"/>
      <c r="G46" s="62" t="s">
        <v>39</v>
      </c>
      <c r="H46" s="69">
        <f>F62*-1</f>
        <v>100</v>
      </c>
      <c r="I46" s="51" t="s">
        <v>19</v>
      </c>
      <c r="J46" s="52">
        <f>E65</f>
        <v>600</v>
      </c>
      <c r="K46" s="17" t="s">
        <v>80</v>
      </c>
      <c r="L46" s="18">
        <f>K68*-1</f>
        <v>1000</v>
      </c>
      <c r="M46" s="6"/>
      <c r="N46" s="4"/>
      <c r="O46" s="148">
        <f>C46+V8</f>
        <v>0.76</v>
      </c>
      <c r="P46" s="149"/>
      <c r="Q46" s="46"/>
      <c r="R46" s="47"/>
      <c r="S46" s="62" t="s">
        <v>39</v>
      </c>
      <c r="T46" s="69">
        <f>IF(V13="",H46,V13)</f>
        <v>100</v>
      </c>
      <c r="U46" s="51" t="s">
        <v>19</v>
      </c>
      <c r="V46" s="52">
        <f>J46</f>
        <v>600</v>
      </c>
      <c r="W46" s="17" t="s">
        <v>80</v>
      </c>
      <c r="X46" s="18">
        <f>IF(V14="",L46,V14)</f>
        <v>1000</v>
      </c>
      <c r="Y46" s="6"/>
    </row>
    <row r="47" spans="2:25" ht="13.5" customHeight="1" x14ac:dyDescent="0.2">
      <c r="B47" s="4"/>
      <c r="C47" s="89"/>
      <c r="D47" s="90"/>
      <c r="E47" s="54"/>
      <c r="F47" s="58"/>
      <c r="G47" s="23" t="s">
        <v>15</v>
      </c>
      <c r="H47" s="30">
        <f>E63</f>
        <v>600</v>
      </c>
      <c r="I47" s="71"/>
      <c r="J47" s="72"/>
      <c r="K47" s="19" t="s">
        <v>17</v>
      </c>
      <c r="L47" s="20">
        <f>K65*-1</f>
        <v>3600</v>
      </c>
      <c r="M47" s="6"/>
      <c r="N47" s="4"/>
      <c r="O47" s="89"/>
      <c r="P47" s="90"/>
      <c r="Q47" s="54"/>
      <c r="R47" s="58"/>
      <c r="S47" s="23" t="s">
        <v>15</v>
      </c>
      <c r="T47" s="30">
        <f>(R48-T46)*V12</f>
        <v>989.85679999999911</v>
      </c>
      <c r="U47" s="71"/>
      <c r="V47" s="72"/>
      <c r="W47" s="19" t="s">
        <v>17</v>
      </c>
      <c r="X47" s="20">
        <f>IF(V15="",L47,V15)</f>
        <v>3600</v>
      </c>
      <c r="Y47" s="6"/>
    </row>
    <row r="48" spans="2:25" ht="13.5" customHeight="1" x14ac:dyDescent="0.2">
      <c r="B48" s="4"/>
      <c r="C48" s="82"/>
      <c r="D48" s="82"/>
      <c r="E48" s="48" t="s">
        <v>12</v>
      </c>
      <c r="F48" s="59">
        <f>E61</f>
        <v>2100</v>
      </c>
      <c r="G48" s="70" t="s">
        <v>40</v>
      </c>
      <c r="H48" s="55">
        <f>F64</f>
        <v>1400</v>
      </c>
      <c r="I48" s="70" t="s">
        <v>40</v>
      </c>
      <c r="J48" s="55">
        <f>F64</f>
        <v>1400</v>
      </c>
      <c r="K48" s="19" t="s">
        <v>18</v>
      </c>
      <c r="L48" s="20">
        <f>SUM(K58:L60)*-1</f>
        <v>400</v>
      </c>
      <c r="M48" s="6"/>
      <c r="N48" s="4"/>
      <c r="O48" s="82"/>
      <c r="P48" s="82"/>
      <c r="Q48" s="48" t="s">
        <v>12</v>
      </c>
      <c r="R48" s="59">
        <f>P41-Q41</f>
        <v>3399.522666666664</v>
      </c>
      <c r="S48" s="70" t="s">
        <v>40</v>
      </c>
      <c r="T48" s="55">
        <f>R48-T46-T47</f>
        <v>2309.6658666666649</v>
      </c>
      <c r="U48" s="70" t="s">
        <v>40</v>
      </c>
      <c r="V48" s="55">
        <f>T48</f>
        <v>2309.6658666666649</v>
      </c>
      <c r="W48" s="19" t="s">
        <v>18</v>
      </c>
      <c r="X48" s="20">
        <f>IF(V16="",L48,V16)</f>
        <v>400</v>
      </c>
      <c r="Y48" s="6"/>
    </row>
    <row r="49" spans="2:25" ht="13.5" customHeight="1" x14ac:dyDescent="0.2">
      <c r="B49" s="4"/>
      <c r="C49" s="45"/>
      <c r="D49" s="45"/>
      <c r="E49" s="49"/>
      <c r="F49" s="60"/>
      <c r="G49" s="56"/>
      <c r="H49" s="57"/>
      <c r="I49" s="61"/>
      <c r="J49" s="57"/>
      <c r="K49" s="23" t="s">
        <v>8</v>
      </c>
      <c r="L49" s="24">
        <f>SUM(K61:L63,K66)*-1</f>
        <v>100</v>
      </c>
      <c r="M49" s="6"/>
      <c r="N49" s="4"/>
      <c r="O49" s="45"/>
      <c r="P49" s="45"/>
      <c r="Q49" s="49"/>
      <c r="R49" s="60"/>
      <c r="S49" s="56"/>
      <c r="T49" s="57"/>
      <c r="U49" s="61"/>
      <c r="V49" s="57"/>
      <c r="W49" s="23" t="s">
        <v>8</v>
      </c>
      <c r="X49" s="24">
        <f>IF(V17="",L49,V17)</f>
        <v>100</v>
      </c>
      <c r="Y49" s="6"/>
    </row>
    <row r="50" spans="2:25" ht="13.5" customHeight="1" x14ac:dyDescent="0.2">
      <c r="B50" s="4"/>
      <c r="C50" s="5"/>
      <c r="D50" s="5"/>
      <c r="E50" s="5"/>
      <c r="F50" s="5"/>
      <c r="G50" s="5"/>
      <c r="H50" s="5"/>
      <c r="I50" s="5"/>
      <c r="J50" s="5"/>
      <c r="K50" s="5" t="s">
        <v>79</v>
      </c>
      <c r="L50" s="5"/>
      <c r="M50" s="6"/>
      <c r="N50" s="4"/>
      <c r="O50" s="5"/>
      <c r="P50" s="5"/>
      <c r="Q50" s="5"/>
      <c r="R50" s="5"/>
      <c r="S50" s="5"/>
      <c r="T50" s="5"/>
      <c r="U50" s="5"/>
      <c r="V50" s="5"/>
      <c r="W50" s="5" t="s">
        <v>79</v>
      </c>
      <c r="X50" s="5"/>
      <c r="Y50" s="6"/>
    </row>
    <row r="51" spans="2:25" ht="13.5" customHeight="1" x14ac:dyDescent="0.2">
      <c r="B51" s="4"/>
      <c r="C51" s="5"/>
      <c r="D51" s="5"/>
      <c r="E51" s="21"/>
      <c r="F51" s="22"/>
      <c r="G51" s="13"/>
      <c r="H51" s="13"/>
      <c r="I51" s="13"/>
      <c r="J51" s="13"/>
      <c r="K51" s="9"/>
      <c r="L51" s="9">
        <f>K69</f>
        <v>-3100</v>
      </c>
      <c r="M51" s="6"/>
      <c r="N51" s="4"/>
      <c r="O51" s="5"/>
      <c r="P51" s="5"/>
      <c r="Q51" s="21"/>
      <c r="R51" s="22"/>
      <c r="S51" s="13"/>
      <c r="T51" s="13"/>
      <c r="U51" s="13"/>
      <c r="V51" s="13"/>
      <c r="W51" s="9"/>
      <c r="X51" s="9">
        <f>SUM(V46:V49)-SUM(X46:X49)</f>
        <v>-2190.3341333333351</v>
      </c>
      <c r="Y51" s="6"/>
    </row>
    <row r="52" spans="2:25" s="5" customFormat="1" ht="13.5" customHeight="1" x14ac:dyDescent="0.2">
      <c r="B52" s="7"/>
      <c r="C52" s="10"/>
      <c r="D52" s="10"/>
      <c r="E52" s="95"/>
      <c r="F52" s="95"/>
      <c r="G52" s="75"/>
      <c r="H52" s="75"/>
      <c r="I52" s="75"/>
      <c r="J52" s="75"/>
      <c r="K52" s="75"/>
      <c r="L52" s="75"/>
      <c r="M52" s="8"/>
      <c r="N52" s="7"/>
      <c r="O52" s="10"/>
      <c r="P52" s="10"/>
      <c r="Q52" s="95"/>
      <c r="R52" s="95"/>
      <c r="S52" s="75"/>
      <c r="T52" s="75"/>
      <c r="U52" s="75"/>
      <c r="V52" s="75"/>
      <c r="W52" s="75"/>
      <c r="X52" s="75"/>
      <c r="Y52" s="8"/>
    </row>
    <row r="53" spans="2:25" s="5" customFormat="1" ht="13.5" customHeight="1" x14ac:dyDescent="0.2">
      <c r="B53" s="2"/>
      <c r="C53" s="93"/>
      <c r="D53" s="93"/>
      <c r="E53" s="109"/>
      <c r="F53" s="109"/>
      <c r="G53" s="64"/>
      <c r="H53" s="64"/>
      <c r="I53" s="64"/>
      <c r="J53" s="64"/>
      <c r="K53" s="64"/>
      <c r="L53" s="64"/>
      <c r="M53" s="3"/>
      <c r="N53" s="2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3"/>
    </row>
    <row r="54" spans="2:25" s="5" customFormat="1" ht="13.5" customHeight="1" x14ac:dyDescent="0.2">
      <c r="B54" s="4"/>
      <c r="C54" s="5" t="s">
        <v>63</v>
      </c>
      <c r="E54" s="9"/>
      <c r="F54" s="9"/>
      <c r="G54" s="13"/>
      <c r="H54" s="13"/>
      <c r="I54" s="13" t="s">
        <v>64</v>
      </c>
      <c r="J54" s="13"/>
      <c r="K54" s="13"/>
      <c r="L54" s="13"/>
      <c r="M54" s="6"/>
      <c r="N54" s="4" t="s">
        <v>91</v>
      </c>
      <c r="Y54" s="6"/>
    </row>
    <row r="55" spans="2:25" ht="13.5" customHeight="1" x14ac:dyDescent="0.2">
      <c r="B55" s="108"/>
      <c r="C55" s="25" t="s">
        <v>36</v>
      </c>
      <c r="D55" s="26"/>
      <c r="E55" s="155">
        <f>E7</f>
        <v>52000</v>
      </c>
      <c r="F55" s="156"/>
      <c r="G55" s="98">
        <f>E55/$E$55</f>
        <v>1</v>
      </c>
      <c r="H55" s="13"/>
      <c r="I55" s="159" t="s">
        <v>65</v>
      </c>
      <c r="J55" s="160"/>
      <c r="K55" s="132">
        <f>SUM(K56:L63)</f>
        <v>1700</v>
      </c>
      <c r="L55" s="133"/>
      <c r="M55" s="6"/>
      <c r="N55" s="4"/>
      <c r="O55" s="5"/>
      <c r="P55" s="5"/>
      <c r="Q55" s="5"/>
      <c r="R55" s="5"/>
      <c r="S55" s="5"/>
      <c r="T55" s="5"/>
      <c r="U55" s="5"/>
      <c r="V55" s="5"/>
      <c r="W55" s="5"/>
      <c r="X55" s="5"/>
      <c r="Y55" s="6"/>
    </row>
    <row r="56" spans="2:25" ht="13.5" customHeight="1" x14ac:dyDescent="0.2">
      <c r="B56" s="108"/>
      <c r="C56" s="25" t="s">
        <v>7</v>
      </c>
      <c r="D56" s="26"/>
      <c r="E56" s="165">
        <f>E9</f>
        <v>13000</v>
      </c>
      <c r="F56" s="166"/>
      <c r="G56" s="98">
        <f t="shared" ref="G56:G64" si="1">E56/$E$55</f>
        <v>0.25</v>
      </c>
      <c r="H56" s="13"/>
      <c r="I56" s="96" t="s">
        <v>66</v>
      </c>
      <c r="J56" s="97"/>
      <c r="K56" s="134">
        <f>E25</f>
        <v>1400</v>
      </c>
      <c r="L56" s="135"/>
      <c r="M56" s="6"/>
      <c r="N56" s="4" t="s">
        <v>107</v>
      </c>
      <c r="O56" s="5"/>
      <c r="P56" s="116">
        <f>V7</f>
        <v>0.03</v>
      </c>
      <c r="Q56" s="5" t="s">
        <v>95</v>
      </c>
      <c r="R56" s="5"/>
      <c r="S56" s="5"/>
      <c r="T56" s="5"/>
      <c r="U56" s="5"/>
      <c r="V56" s="5"/>
      <c r="W56" s="5"/>
      <c r="X56" s="5"/>
      <c r="Y56" s="6"/>
    </row>
    <row r="57" spans="2:25" ht="13.5" customHeight="1" x14ac:dyDescent="0.2">
      <c r="B57" s="108"/>
      <c r="C57" s="99" t="s">
        <v>10</v>
      </c>
      <c r="D57" s="100"/>
      <c r="E57" s="165">
        <f>E55-E56</f>
        <v>39000</v>
      </c>
      <c r="F57" s="166"/>
      <c r="G57" s="98">
        <f t="shared" si="1"/>
        <v>0.75</v>
      </c>
      <c r="H57" s="13"/>
      <c r="I57" s="96" t="s">
        <v>26</v>
      </c>
      <c r="J57" s="97"/>
      <c r="K57" s="134">
        <f>SUM(E11,E16)</f>
        <v>600</v>
      </c>
      <c r="L57" s="135"/>
      <c r="M57" s="6"/>
      <c r="N57" s="124" t="s">
        <v>104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6"/>
    </row>
    <row r="58" spans="2:25" ht="13.5" customHeight="1" x14ac:dyDescent="0.2">
      <c r="B58" s="108"/>
      <c r="C58" s="25" t="s">
        <v>11</v>
      </c>
      <c r="D58" s="26"/>
      <c r="E58" s="165">
        <f>SUM(E59:F60)</f>
        <v>36900</v>
      </c>
      <c r="F58" s="166"/>
      <c r="G58" s="98">
        <f t="shared" si="1"/>
        <v>0.70961538461538465</v>
      </c>
      <c r="H58" s="13"/>
      <c r="I58" s="96" t="s">
        <v>67</v>
      </c>
      <c r="J58" s="97"/>
      <c r="K58" s="134">
        <f>K9-P9</f>
        <v>-200</v>
      </c>
      <c r="L58" s="135"/>
      <c r="M58" s="6"/>
      <c r="N58" s="124" t="s">
        <v>104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6"/>
    </row>
    <row r="59" spans="2:25" ht="13.5" customHeight="1" x14ac:dyDescent="0.2">
      <c r="B59" s="108"/>
      <c r="C59" s="27"/>
      <c r="D59" s="101" t="s">
        <v>20</v>
      </c>
      <c r="E59" s="169">
        <f>E10+E15</f>
        <v>22000</v>
      </c>
      <c r="F59" s="169"/>
      <c r="G59" s="98">
        <f t="shared" si="1"/>
        <v>0.42307692307692307</v>
      </c>
      <c r="H59" s="13"/>
      <c r="I59" s="96" t="s">
        <v>68</v>
      </c>
      <c r="J59" s="97"/>
      <c r="K59" s="134">
        <f>K10-P10</f>
        <v>-300</v>
      </c>
      <c r="L59" s="135"/>
      <c r="M59" s="6"/>
      <c r="N59" s="124" t="s">
        <v>104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6"/>
    </row>
    <row r="60" spans="2:25" ht="13.5" customHeight="1" x14ac:dyDescent="0.2">
      <c r="B60" s="108"/>
      <c r="C60" s="28"/>
      <c r="D60" s="101" t="s">
        <v>8</v>
      </c>
      <c r="E60" s="169">
        <f>SUM(E11:F12,E16:F17,E20-E19)</f>
        <v>14900</v>
      </c>
      <c r="F60" s="169"/>
      <c r="G60" s="98">
        <f t="shared" si="1"/>
        <v>0.28653846153846152</v>
      </c>
      <c r="H60" s="13"/>
      <c r="I60" s="96" t="s">
        <v>69</v>
      </c>
      <c r="J60" s="97"/>
      <c r="K60" s="134">
        <f>P16-K16</f>
        <v>100</v>
      </c>
      <c r="L60" s="135"/>
      <c r="M60" s="6"/>
      <c r="N60" s="124" t="s">
        <v>104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</row>
    <row r="61" spans="2:25" ht="13.5" customHeight="1" x14ac:dyDescent="0.2">
      <c r="B61" s="108"/>
      <c r="C61" s="99" t="s">
        <v>12</v>
      </c>
      <c r="D61" s="100"/>
      <c r="E61" s="165">
        <f>E57-E58</f>
        <v>2100</v>
      </c>
      <c r="F61" s="166"/>
      <c r="G61" s="98">
        <f t="shared" si="1"/>
        <v>4.0384615384615387E-2</v>
      </c>
      <c r="H61" s="13"/>
      <c r="I61" s="161" t="s">
        <v>70</v>
      </c>
      <c r="J61" s="162"/>
      <c r="K61" s="134">
        <f>K11-P11</f>
        <v>100</v>
      </c>
      <c r="L61" s="135"/>
      <c r="M61" s="6"/>
      <c r="N61" s="124"/>
      <c r="O61" s="5"/>
      <c r="P61" s="5"/>
      <c r="Q61" s="5"/>
      <c r="R61" s="5"/>
      <c r="S61" s="5"/>
      <c r="T61" s="5"/>
      <c r="U61" s="5"/>
      <c r="V61" s="5"/>
      <c r="W61" s="5"/>
      <c r="X61" s="5"/>
      <c r="Y61" s="6"/>
    </row>
    <row r="62" spans="2:25" ht="13.5" customHeight="1" x14ac:dyDescent="0.2">
      <c r="B62" s="108"/>
      <c r="C62" s="99" t="s">
        <v>31</v>
      </c>
      <c r="D62" s="100"/>
      <c r="E62" s="102"/>
      <c r="F62" s="103">
        <f>E22</f>
        <v>-100</v>
      </c>
      <c r="G62" s="98">
        <f t="shared" si="1"/>
        <v>0</v>
      </c>
      <c r="H62" s="13"/>
      <c r="I62" s="161" t="s">
        <v>71</v>
      </c>
      <c r="J62" s="162"/>
      <c r="K62" s="134">
        <f>P18-K18</f>
        <v>0</v>
      </c>
      <c r="L62" s="135"/>
      <c r="M62" s="6"/>
      <c r="N62" s="125" t="s">
        <v>106</v>
      </c>
      <c r="O62" s="5"/>
      <c r="P62" s="116">
        <f>V8</f>
        <v>0.01</v>
      </c>
      <c r="Q62" s="5" t="s">
        <v>95</v>
      </c>
      <c r="R62" s="5"/>
      <c r="S62" s="5"/>
      <c r="T62" s="5"/>
      <c r="U62" s="5"/>
      <c r="V62" s="5"/>
      <c r="W62" s="5"/>
      <c r="X62" s="5"/>
      <c r="Y62" s="6"/>
    </row>
    <row r="63" spans="2:25" ht="13.5" customHeight="1" x14ac:dyDescent="0.2">
      <c r="B63" s="108"/>
      <c r="C63" s="28" t="s">
        <v>15</v>
      </c>
      <c r="D63" s="29"/>
      <c r="E63" s="167">
        <f>E24</f>
        <v>600</v>
      </c>
      <c r="F63" s="168"/>
      <c r="G63" s="98">
        <f t="shared" si="1"/>
        <v>1.1538461538461539E-2</v>
      </c>
      <c r="H63" s="13"/>
      <c r="I63" s="161" t="s">
        <v>72</v>
      </c>
      <c r="J63" s="162"/>
      <c r="K63" s="134">
        <f>P21-K21</f>
        <v>0</v>
      </c>
      <c r="L63" s="135"/>
      <c r="M63" s="6"/>
      <c r="N63" s="124" t="s">
        <v>104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</row>
    <row r="64" spans="2:25" ht="13.5" customHeight="1" x14ac:dyDescent="0.2">
      <c r="B64" s="108"/>
      <c r="C64" s="28" t="s">
        <v>33</v>
      </c>
      <c r="D64" s="29"/>
      <c r="E64" s="104"/>
      <c r="F64" s="105">
        <f>E61+F62-E63</f>
        <v>1400</v>
      </c>
      <c r="G64" s="106">
        <f t="shared" si="1"/>
        <v>0</v>
      </c>
      <c r="H64" s="13"/>
      <c r="I64" s="159" t="s">
        <v>73</v>
      </c>
      <c r="J64" s="160"/>
      <c r="K64" s="132">
        <f>SUM(K65:L66)</f>
        <v>-3800</v>
      </c>
      <c r="L64" s="133"/>
      <c r="M64" s="6"/>
      <c r="N64" s="124" t="s">
        <v>104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6"/>
    </row>
    <row r="65" spans="2:25" ht="13.5" customHeight="1" x14ac:dyDescent="0.2">
      <c r="B65" s="108"/>
      <c r="C65" s="99" t="s">
        <v>14</v>
      </c>
      <c r="D65" s="29"/>
      <c r="E65" s="167">
        <f>SUM(E11,E16)</f>
        <v>600</v>
      </c>
      <c r="F65" s="168"/>
      <c r="G65" s="107"/>
      <c r="H65" s="13"/>
      <c r="I65" s="161" t="s">
        <v>74</v>
      </c>
      <c r="J65" s="162"/>
      <c r="K65" s="134">
        <f>K13-SUM(E11,E16)-P13</f>
        <v>-3600</v>
      </c>
      <c r="L65" s="135"/>
      <c r="M65" s="6"/>
      <c r="N65" s="124" t="s">
        <v>104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6"/>
    </row>
    <row r="66" spans="2:25" ht="13.5" customHeight="1" x14ac:dyDescent="0.2">
      <c r="B66" s="108"/>
      <c r="C66" s="99" t="s">
        <v>16</v>
      </c>
      <c r="D66" s="29"/>
      <c r="E66" s="167">
        <f>F64+E65</f>
        <v>2000</v>
      </c>
      <c r="F66" s="168"/>
      <c r="G66" s="107"/>
      <c r="H66" s="13"/>
      <c r="I66" s="161" t="s">
        <v>25</v>
      </c>
      <c r="J66" s="162"/>
      <c r="K66" s="134">
        <f>K14-P14</f>
        <v>-200</v>
      </c>
      <c r="L66" s="135"/>
      <c r="M66" s="6"/>
      <c r="N66" s="124" t="s">
        <v>104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6"/>
    </row>
    <row r="67" spans="2:25" ht="13.5" customHeight="1" x14ac:dyDescent="0.2">
      <c r="B67" s="4"/>
      <c r="C67" s="5"/>
      <c r="D67" s="5"/>
      <c r="E67" s="9"/>
      <c r="F67" s="9"/>
      <c r="G67" s="13"/>
      <c r="H67" s="13"/>
      <c r="I67" s="159" t="s">
        <v>75</v>
      </c>
      <c r="J67" s="160"/>
      <c r="K67" s="132">
        <f>SUM(K68)</f>
        <v>-1000</v>
      </c>
      <c r="L67" s="133"/>
      <c r="M67" s="6"/>
      <c r="N67" s="4"/>
      <c r="O67" s="5"/>
      <c r="P67" s="5"/>
      <c r="Q67" s="5"/>
      <c r="R67" s="5"/>
      <c r="S67" s="5"/>
      <c r="T67" s="5"/>
      <c r="U67" s="5"/>
      <c r="V67" s="5"/>
      <c r="W67" s="5"/>
      <c r="X67" s="5"/>
      <c r="Y67" s="6"/>
    </row>
    <row r="68" spans="2:25" ht="13.5" customHeight="1" x14ac:dyDescent="0.2">
      <c r="B68" s="4"/>
      <c r="C68" s="5"/>
      <c r="D68" s="5"/>
      <c r="E68" s="5"/>
      <c r="F68" s="5"/>
      <c r="G68" s="5"/>
      <c r="H68" s="5"/>
      <c r="I68" s="161" t="s">
        <v>76</v>
      </c>
      <c r="J68" s="162"/>
      <c r="K68" s="134">
        <f>(P17-K17)+(P20-K20)</f>
        <v>-1000</v>
      </c>
      <c r="L68" s="135"/>
      <c r="M68" s="6"/>
      <c r="N68" s="4" t="s">
        <v>105</v>
      </c>
      <c r="O68" s="5"/>
      <c r="P68" s="116">
        <f>V10</f>
        <v>0.01</v>
      </c>
      <c r="Q68" s="5" t="s">
        <v>97</v>
      </c>
      <c r="R68" s="5"/>
      <c r="S68" s="5"/>
      <c r="T68" s="5"/>
      <c r="U68" s="5"/>
      <c r="V68" s="5"/>
      <c r="W68" s="5"/>
      <c r="X68" s="5"/>
      <c r="Y68" s="6"/>
    </row>
    <row r="69" spans="2:25" ht="13.5" customHeight="1" x14ac:dyDescent="0.2">
      <c r="B69" s="4"/>
      <c r="C69" s="5"/>
      <c r="D69" s="5"/>
      <c r="E69" s="5"/>
      <c r="F69" s="5"/>
      <c r="G69" s="5"/>
      <c r="H69" s="5"/>
      <c r="I69" s="159" t="s">
        <v>79</v>
      </c>
      <c r="J69" s="160"/>
      <c r="K69" s="132">
        <f>SUM(K55,K64,K67)</f>
        <v>-3100</v>
      </c>
      <c r="L69" s="133"/>
      <c r="M69" s="6"/>
      <c r="N69" s="124" t="s">
        <v>104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6"/>
    </row>
    <row r="70" spans="2:25" ht="13.5" customHeight="1" x14ac:dyDescent="0.2">
      <c r="B70" s="4"/>
      <c r="C70" s="5"/>
      <c r="D70" s="5"/>
      <c r="E70" s="5"/>
      <c r="F70" s="5"/>
      <c r="G70" s="5"/>
      <c r="H70" s="5"/>
      <c r="I70" s="161" t="s">
        <v>77</v>
      </c>
      <c r="J70" s="162"/>
      <c r="K70" s="134">
        <f>K8</f>
        <v>15000</v>
      </c>
      <c r="L70" s="135"/>
      <c r="M70" s="6"/>
      <c r="N70" s="124" t="s">
        <v>104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6"/>
    </row>
    <row r="71" spans="2:25" ht="13.5" customHeight="1" x14ac:dyDescent="0.2">
      <c r="B71" s="4"/>
      <c r="C71" s="5"/>
      <c r="D71" s="5"/>
      <c r="E71" s="5"/>
      <c r="F71" s="5"/>
      <c r="G71" s="5"/>
      <c r="H71" s="5"/>
      <c r="I71" s="161" t="s">
        <v>78</v>
      </c>
      <c r="J71" s="162"/>
      <c r="K71" s="134">
        <f>P8</f>
        <v>11900</v>
      </c>
      <c r="L71" s="135"/>
      <c r="M71" s="6"/>
      <c r="N71" s="124" t="s">
        <v>104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6"/>
    </row>
    <row r="72" spans="2:25" ht="13.5" customHeight="1" x14ac:dyDescent="0.2">
      <c r="B72" s="4"/>
      <c r="C72" s="5"/>
      <c r="D72" s="5"/>
      <c r="E72" s="5"/>
      <c r="F72" s="5"/>
      <c r="G72" s="5"/>
      <c r="H72" s="5"/>
      <c r="I72" s="161" t="s">
        <v>61</v>
      </c>
      <c r="J72" s="162"/>
      <c r="K72" s="134">
        <f>(K71-K70)-K69</f>
        <v>0</v>
      </c>
      <c r="L72" s="135"/>
      <c r="M72" s="6"/>
      <c r="N72" s="124" t="s">
        <v>104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6"/>
    </row>
    <row r="73" spans="2:25" ht="13.5" customHeight="1" x14ac:dyDescent="0.2">
      <c r="B73" s="4"/>
      <c r="C73" s="5"/>
      <c r="D73" s="5"/>
      <c r="E73" s="5"/>
      <c r="F73" s="5"/>
      <c r="G73" s="5"/>
      <c r="H73" s="5"/>
      <c r="I73" s="5" t="s">
        <v>62</v>
      </c>
      <c r="J73" s="5"/>
      <c r="K73" s="5"/>
      <c r="L73" s="5"/>
      <c r="M73" s="6"/>
      <c r="N73" s="4"/>
      <c r="O73" s="5"/>
      <c r="P73" s="5"/>
      <c r="Q73" s="5"/>
      <c r="R73" s="5"/>
      <c r="S73" s="5"/>
      <c r="T73" s="5"/>
      <c r="U73" s="5"/>
      <c r="V73" s="5"/>
      <c r="W73" s="5"/>
      <c r="X73" s="5"/>
      <c r="Y73" s="6"/>
    </row>
    <row r="74" spans="2:25" ht="13.5" customHeight="1" x14ac:dyDescent="0.2">
      <c r="B74" s="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8"/>
      <c r="N74" s="7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8"/>
    </row>
    <row r="75" spans="2:25" ht="13.5" customHeight="1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N75" s="5"/>
      <c r="O75" s="5"/>
      <c r="P75" s="5"/>
      <c r="Q75" s="5"/>
      <c r="R75" s="5"/>
      <c r="S75" s="5"/>
    </row>
    <row r="76" spans="2:25" ht="13.5" customHeight="1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N76" s="5"/>
      <c r="O76" s="5"/>
      <c r="P76" s="5"/>
      <c r="Q76" s="5"/>
      <c r="R76" s="5"/>
      <c r="S76" s="5"/>
    </row>
    <row r="77" spans="2:25" ht="13.5" customHeight="1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N77" s="5"/>
      <c r="O77" s="5"/>
      <c r="P77" s="5"/>
      <c r="Q77" s="5"/>
      <c r="R77" s="5"/>
      <c r="S77" s="5"/>
    </row>
    <row r="78" spans="2:25" ht="13.5" customHeight="1" x14ac:dyDescent="0.2"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25" ht="13.5" customHeight="1" x14ac:dyDescent="0.2"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25" ht="13.5" customHeight="1" x14ac:dyDescent="0.2"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3:14" ht="13.5" customHeight="1" x14ac:dyDescent="0.2"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3:14" ht="13.5" customHeight="1" x14ac:dyDescent="0.2"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3:14" ht="13.5" customHeight="1" x14ac:dyDescent="0.2"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3:14" ht="13.5" customHeight="1" x14ac:dyDescent="0.2"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3:14" ht="13.5" customHeight="1" x14ac:dyDescent="0.2"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3:14" ht="13.5" customHeight="1" x14ac:dyDescent="0.2">
      <c r="C86" s="5"/>
      <c r="D86" s="5"/>
      <c r="E86" s="9"/>
      <c r="F86" s="9"/>
      <c r="G86" s="5"/>
      <c r="H86" s="5"/>
      <c r="I86" s="5"/>
      <c r="J86" s="5"/>
      <c r="K86" s="5"/>
      <c r="L86" s="5"/>
      <c r="N86" s="5"/>
    </row>
    <row r="87" spans="3:14" s="5" customFormat="1" ht="13.5" customHeight="1" x14ac:dyDescent="0.2"/>
    <row r="88" spans="3:14" ht="13.5" customHeight="1" x14ac:dyDescent="0.2">
      <c r="C88" s="5"/>
      <c r="D88" s="5"/>
      <c r="E88" s="5"/>
      <c r="F88" s="5"/>
      <c r="G88" s="5"/>
      <c r="H88" s="5"/>
      <c r="I88" s="5"/>
      <c r="J88" s="5"/>
      <c r="K88" s="5"/>
      <c r="L88" s="5"/>
      <c r="N88" s="5"/>
    </row>
    <row r="89" spans="3:14" ht="13.5" customHeight="1" x14ac:dyDescent="0.2">
      <c r="C89" s="5"/>
      <c r="D89" s="5"/>
      <c r="E89" s="5"/>
      <c r="F89" s="5"/>
      <c r="G89" s="5"/>
      <c r="H89" s="5"/>
      <c r="I89" s="5"/>
      <c r="J89" s="5"/>
      <c r="K89" s="5"/>
      <c r="L89" s="5"/>
      <c r="N89" s="5"/>
    </row>
    <row r="90" spans="3:14" ht="13.5" customHeight="1" x14ac:dyDescent="0.2">
      <c r="C90" s="5"/>
      <c r="D90" s="5"/>
      <c r="E90" s="5"/>
      <c r="F90" s="5"/>
      <c r="G90" s="5"/>
      <c r="H90" s="5"/>
      <c r="I90" s="5"/>
      <c r="J90" s="5"/>
      <c r="K90" s="5"/>
      <c r="L90" s="5"/>
      <c r="N90" s="5"/>
    </row>
    <row r="91" spans="3:14" ht="13.5" customHeight="1" x14ac:dyDescent="0.2"/>
  </sheetData>
  <mergeCells count="112">
    <mergeCell ref="E7:F7"/>
    <mergeCell ref="E56:F56"/>
    <mergeCell ref="C45:D45"/>
    <mergeCell ref="E65:F65"/>
    <mergeCell ref="E66:F66"/>
    <mergeCell ref="E63:F63"/>
    <mergeCell ref="E18:F18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E57:F57"/>
    <mergeCell ref="E58:F58"/>
    <mergeCell ref="E59:F59"/>
    <mergeCell ref="E60:F60"/>
    <mergeCell ref="E61:F61"/>
    <mergeCell ref="D33:F33"/>
    <mergeCell ref="K62:L62"/>
    <mergeCell ref="K63:L63"/>
    <mergeCell ref="K64:L64"/>
    <mergeCell ref="I72:J72"/>
    <mergeCell ref="K72:L72"/>
    <mergeCell ref="K65:L65"/>
    <mergeCell ref="K66:L66"/>
    <mergeCell ref="I61:J61"/>
    <mergeCell ref="I62:J62"/>
    <mergeCell ref="I63:J63"/>
    <mergeCell ref="I64:J64"/>
    <mergeCell ref="I65:J65"/>
    <mergeCell ref="I66:J66"/>
    <mergeCell ref="I67:J67"/>
    <mergeCell ref="K67:L67"/>
    <mergeCell ref="I68:J68"/>
    <mergeCell ref="K68:L68"/>
    <mergeCell ref="I69:J69"/>
    <mergeCell ref="K69:L69"/>
    <mergeCell ref="I70:J70"/>
    <mergeCell ref="K70:L70"/>
    <mergeCell ref="I71:J71"/>
    <mergeCell ref="K71:L71"/>
    <mergeCell ref="I55:J55"/>
    <mergeCell ref="E8:F8"/>
    <mergeCell ref="E10:F10"/>
    <mergeCell ref="E11:F11"/>
    <mergeCell ref="E12:F12"/>
    <mergeCell ref="E13:F13"/>
    <mergeCell ref="E14:F14"/>
    <mergeCell ref="E15:F15"/>
    <mergeCell ref="E16:F16"/>
    <mergeCell ref="E17:F17"/>
    <mergeCell ref="E19:F19"/>
    <mergeCell ref="E20:F20"/>
    <mergeCell ref="E21:F21"/>
    <mergeCell ref="E22:F22"/>
    <mergeCell ref="E23:F23"/>
    <mergeCell ref="E24:F24"/>
    <mergeCell ref="E25:F25"/>
    <mergeCell ref="D34:F34"/>
    <mergeCell ref="C46:D46"/>
    <mergeCell ref="K59:L59"/>
    <mergeCell ref="K60:L60"/>
    <mergeCell ref="K61:L61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33:R33"/>
    <mergeCell ref="P34:R34"/>
    <mergeCell ref="O45:P45"/>
    <mergeCell ref="O46:P46"/>
    <mergeCell ref="N29:Y29"/>
    <mergeCell ref="K8:L8"/>
    <mergeCell ref="K9:L9"/>
    <mergeCell ref="K10:L10"/>
    <mergeCell ref="K11:L11"/>
    <mergeCell ref="K12:L12"/>
    <mergeCell ref="K13:L13"/>
    <mergeCell ref="K14:L14"/>
    <mergeCell ref="B1:Y1"/>
    <mergeCell ref="B28:M28"/>
    <mergeCell ref="S28:Y28"/>
    <mergeCell ref="K7:L7"/>
    <mergeCell ref="P7:Q7"/>
    <mergeCell ref="K55:L55"/>
    <mergeCell ref="K56:L56"/>
    <mergeCell ref="K57:L57"/>
    <mergeCell ref="K58:L58"/>
    <mergeCell ref="C14:D14"/>
    <mergeCell ref="E55:F55"/>
    <mergeCell ref="E9:F9"/>
    <mergeCell ref="C9:D9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</mergeCells>
  <phoneticPr fontId="2"/>
  <printOptions horizontalCentered="1" verticalCentered="1"/>
  <pageMargins left="0.39370078740157483" right="0.39370078740157483" top="0.39370078740157483" bottom="0.39370078740157483" header="0.31496062992125984" footer="0.11811023622047245"/>
  <pageSetup paperSize="9" scale="56" orientation="landscape" horizontalDpi="300" verticalDpi="300" r:id="rId1"/>
  <headerFooter alignWithMargins="0">
    <oddFooter>&amp;R&amp;"Arial,標準"OFFICE AIR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お金のブロックパズル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AIR</dc:creator>
  <cp:lastModifiedBy>片山祐姫</cp:lastModifiedBy>
  <cp:lastPrinted>2018-02-15T07:47:26Z</cp:lastPrinted>
  <dcterms:created xsi:type="dcterms:W3CDTF">2005-02-08T13:05:06Z</dcterms:created>
  <dcterms:modified xsi:type="dcterms:W3CDTF">2018-02-15T07:47:44Z</dcterms:modified>
</cp:coreProperties>
</file>