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yuki\Documents\★★COMPANY\メディア\記事\CF計算書\ダウンロードファイル\"/>
    </mc:Choice>
  </mc:AlternateContent>
  <bookViews>
    <workbookView xWindow="0" yWindow="0" windowWidth="19200" windowHeight="8070" tabRatio="748" activeTab="1" xr2:uid="{00000000-000D-0000-FFFF-FFFF00000000}"/>
  </bookViews>
  <sheets>
    <sheet name="勘定科目明細" sheetId="25" r:id="rId1"/>
    <sheet name="決算書" sheetId="5" r:id="rId2"/>
    <sheet name="キャッシュフロー計算書" sheetId="24" r:id="rId3"/>
  </sheets>
  <definedNames>
    <definedName name="_xlnm.Print_Area" localSheetId="2">キャッシュフロー計算書!$F$1:$H$37</definedName>
    <definedName name="_xlnm.Print_Area" localSheetId="0">勘定科目明細!$B:$I</definedName>
    <definedName name="_xlnm.Print_Area" localSheetId="1">決算書!$B:$J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4" l="1"/>
  <c r="C29" i="24"/>
  <c r="F45" i="5" l="1"/>
  <c r="F44" i="5" s="1"/>
  <c r="F42" i="5" s="1"/>
  <c r="G45" i="5"/>
  <c r="G44" i="5" s="1"/>
  <c r="G42" i="5" s="1"/>
  <c r="E42" i="5"/>
  <c r="E44" i="5"/>
  <c r="E45" i="5"/>
  <c r="H16" i="25" l="1"/>
  <c r="H17" i="25"/>
  <c r="H18" i="25"/>
  <c r="H19" i="25"/>
  <c r="I16" i="25"/>
  <c r="I19" i="25" s="1"/>
  <c r="I17" i="25"/>
  <c r="I18" i="25"/>
  <c r="E17" i="5"/>
  <c r="G17" i="5"/>
  <c r="F17" i="5"/>
  <c r="G13" i="5" l="1"/>
  <c r="F13" i="5"/>
  <c r="E13" i="5"/>
  <c r="G96" i="5" l="1"/>
  <c r="F96" i="5"/>
  <c r="G59" i="5"/>
  <c r="G56" i="5"/>
  <c r="G53" i="5"/>
  <c r="F59" i="5"/>
  <c r="F56" i="5"/>
  <c r="F53" i="5"/>
  <c r="G38" i="5"/>
  <c r="G29" i="5"/>
  <c r="G41" i="5" s="1"/>
  <c r="F38" i="5"/>
  <c r="F29" i="5"/>
  <c r="F41" i="5" s="1"/>
  <c r="G19" i="5"/>
  <c r="F19" i="5"/>
  <c r="G12" i="5" l="1"/>
  <c r="F12" i="5"/>
  <c r="F55" i="5"/>
  <c r="F62" i="5" s="1"/>
  <c r="F63" i="5" s="1"/>
  <c r="G55" i="5"/>
  <c r="G62" i="5" s="1"/>
  <c r="G63" i="5" s="1"/>
  <c r="G65" i="5" l="1"/>
  <c r="F65" i="5"/>
  <c r="F47" i="5" l="1"/>
  <c r="G47" i="5"/>
  <c r="G3" i="5"/>
  <c r="G26" i="5" s="1"/>
  <c r="F3" i="5"/>
  <c r="F26" i="5" s="1"/>
  <c r="D12" i="25" l="1"/>
  <c r="E96" i="5" l="1"/>
  <c r="F19" i="25"/>
  <c r="E19" i="25"/>
  <c r="D19" i="25"/>
  <c r="E11" i="25"/>
  <c r="F11" i="25"/>
  <c r="D11" i="25"/>
  <c r="D9" i="25"/>
  <c r="F12" i="25"/>
  <c r="E12" i="25"/>
  <c r="F9" i="25"/>
  <c r="E9" i="25"/>
  <c r="C27" i="24" l="1"/>
  <c r="C23" i="24"/>
  <c r="D23" i="24"/>
  <c r="D27" i="24"/>
  <c r="H3" i="24"/>
  <c r="G3" i="24"/>
  <c r="J4" i="5" l="1"/>
  <c r="J5" i="5"/>
  <c r="J6" i="5"/>
  <c r="J7" i="5"/>
  <c r="J8" i="5"/>
  <c r="J9" i="5"/>
  <c r="J10" i="5"/>
  <c r="D24" i="24" s="1"/>
  <c r="H24" i="24" s="1"/>
  <c r="J11" i="5"/>
  <c r="J14" i="5"/>
  <c r="J15" i="5"/>
  <c r="J16" i="5"/>
  <c r="J17" i="5"/>
  <c r="J18" i="5"/>
  <c r="J20" i="5"/>
  <c r="J21" i="5"/>
  <c r="J22" i="5"/>
  <c r="J23" i="5"/>
  <c r="J24" i="5"/>
  <c r="D25" i="24" s="1"/>
  <c r="H25" i="24" s="1"/>
  <c r="J25" i="5"/>
  <c r="D26" i="24" s="1"/>
  <c r="J30" i="5"/>
  <c r="D12" i="24" s="1"/>
  <c r="H12" i="24" s="1"/>
  <c r="J31" i="5"/>
  <c r="D31" i="24" s="1"/>
  <c r="J32" i="5"/>
  <c r="J33" i="5"/>
  <c r="J34" i="5"/>
  <c r="J35" i="5"/>
  <c r="J36" i="5"/>
  <c r="J37" i="5"/>
  <c r="J39" i="5"/>
  <c r="D32" i="24" s="1"/>
  <c r="H32" i="24" s="1"/>
  <c r="J40" i="5"/>
  <c r="D28" i="24" s="1"/>
  <c r="H28" i="24" s="1"/>
  <c r="J43" i="5"/>
  <c r="D6" i="24"/>
  <c r="H6" i="24" s="1"/>
  <c r="D7" i="24"/>
  <c r="H7" i="24" s="1"/>
  <c r="D8" i="24"/>
  <c r="H8" i="24" s="1"/>
  <c r="D9" i="24"/>
  <c r="H9" i="24" s="1"/>
  <c r="D17" i="24"/>
  <c r="H17" i="24" s="1"/>
  <c r="D18" i="24"/>
  <c r="H18" i="24" s="1"/>
  <c r="D19" i="24"/>
  <c r="H19" i="24" s="1"/>
  <c r="D35" i="24"/>
  <c r="H35" i="24" s="1"/>
  <c r="D36" i="24"/>
  <c r="H36" i="24" s="1"/>
  <c r="H23" i="24"/>
  <c r="H27" i="24"/>
  <c r="D14" i="24" l="1"/>
  <c r="H14" i="24" s="1"/>
  <c r="D10" i="24"/>
  <c r="H10" i="24" s="1"/>
  <c r="D13" i="24"/>
  <c r="H13" i="24" s="1"/>
  <c r="D11" i="24"/>
  <c r="H11" i="24" s="1"/>
  <c r="H26" i="24"/>
  <c r="D33" i="24"/>
  <c r="H33" i="24" s="1"/>
  <c r="H40" i="24" s="1"/>
  <c r="H31" i="24"/>
  <c r="D15" i="24"/>
  <c r="H15" i="24" s="1"/>
  <c r="D34" i="24"/>
  <c r="H34" i="24" s="1"/>
  <c r="H41" i="24" s="1"/>
  <c r="G27" i="24"/>
  <c r="C7" i="24"/>
  <c r="C36" i="24" l="1"/>
  <c r="C35" i="24"/>
  <c r="G35" i="24" s="1"/>
  <c r="G23" i="24"/>
  <c r="C19" i="24"/>
  <c r="G19" i="24" s="1"/>
  <c r="C18" i="24"/>
  <c r="G18" i="24" s="1"/>
  <c r="C17" i="24"/>
  <c r="G17" i="24" s="1"/>
  <c r="C9" i="24"/>
  <c r="G9" i="24" s="1"/>
  <c r="C8" i="24"/>
  <c r="G8" i="24" s="1"/>
  <c r="G7" i="24"/>
  <c r="C6" i="24"/>
  <c r="G6" i="24" s="1"/>
  <c r="G36" i="24" l="1"/>
  <c r="C34" i="24"/>
  <c r="D5" i="24"/>
  <c r="H5" i="24" s="1"/>
  <c r="G34" i="24" l="1"/>
  <c r="G41" i="24" s="1"/>
  <c r="D16" i="24"/>
  <c r="H16" i="24" s="1"/>
  <c r="I16" i="5"/>
  <c r="I4" i="5"/>
  <c r="I5" i="5"/>
  <c r="I6" i="5"/>
  <c r="I7" i="5"/>
  <c r="I8" i="5"/>
  <c r="I9" i="5"/>
  <c r="I10" i="5"/>
  <c r="C24" i="24" s="1"/>
  <c r="I11" i="5"/>
  <c r="I14" i="5"/>
  <c r="I15" i="5"/>
  <c r="I17" i="5"/>
  <c r="I18" i="5"/>
  <c r="I20" i="5"/>
  <c r="I21" i="5"/>
  <c r="I22" i="5"/>
  <c r="I23" i="5"/>
  <c r="I24" i="5"/>
  <c r="C25" i="24" s="1"/>
  <c r="G25" i="24" s="1"/>
  <c r="I25" i="5"/>
  <c r="C26" i="24" s="1"/>
  <c r="G26" i="24" s="1"/>
  <c r="I30" i="5"/>
  <c r="C12" i="24" s="1"/>
  <c r="G12" i="24" s="1"/>
  <c r="I31" i="5"/>
  <c r="C31" i="24" s="1"/>
  <c r="I32" i="5"/>
  <c r="I33" i="5"/>
  <c r="I34" i="5"/>
  <c r="I35" i="5"/>
  <c r="I36" i="5"/>
  <c r="I37" i="5"/>
  <c r="I39" i="5"/>
  <c r="I40" i="5"/>
  <c r="C28" i="24" s="1"/>
  <c r="G28" i="24" s="1"/>
  <c r="I43" i="5"/>
  <c r="D20" i="24" l="1"/>
  <c r="H20" i="24" s="1"/>
  <c r="H38" i="24" s="1"/>
  <c r="C11" i="24"/>
  <c r="G11" i="24" s="1"/>
  <c r="C32" i="24"/>
  <c r="G32" i="24" s="1"/>
  <c r="C13" i="24"/>
  <c r="G13" i="24" s="1"/>
  <c r="G31" i="24"/>
  <c r="G24" i="24"/>
  <c r="C15" i="24"/>
  <c r="G15" i="24" s="1"/>
  <c r="C14" i="24"/>
  <c r="G14" i="24" s="1"/>
  <c r="C10" i="24"/>
  <c r="G10" i="24" s="1"/>
  <c r="C33" i="24" l="1"/>
  <c r="G33" i="24" s="1"/>
  <c r="G40" i="24" s="1"/>
  <c r="E59" i="5"/>
  <c r="E56" i="5"/>
  <c r="J19" i="5"/>
  <c r="E19" i="5"/>
  <c r="J3" i="5"/>
  <c r="C22" i="24" l="1"/>
  <c r="G22" i="24" s="1"/>
  <c r="J13" i="5"/>
  <c r="D22" i="24"/>
  <c r="E12" i="5"/>
  <c r="I19" i="5"/>
  <c r="I13" i="5"/>
  <c r="E53" i="5"/>
  <c r="E38" i="5"/>
  <c r="E29" i="5"/>
  <c r="E3" i="5"/>
  <c r="G29" i="24" l="1"/>
  <c r="G39" i="24" s="1"/>
  <c r="H22" i="24"/>
  <c r="I12" i="5"/>
  <c r="J12" i="5"/>
  <c r="E55" i="5"/>
  <c r="E41" i="5"/>
  <c r="E47" i="5" s="1"/>
  <c r="E26" i="5"/>
  <c r="E48" i="5" l="1"/>
  <c r="E62" i="5"/>
  <c r="H29" i="24"/>
  <c r="H39" i="24" s="1"/>
  <c r="D37" i="24"/>
  <c r="D38" i="24" s="1"/>
  <c r="E63" i="5" l="1"/>
  <c r="E65" i="5" l="1"/>
  <c r="I38" i="5" l="1"/>
  <c r="J38" i="5"/>
  <c r="I29" i="5"/>
  <c r="J29" i="5"/>
  <c r="J26" i="5"/>
  <c r="I3" i="5"/>
  <c r="I41" i="5" l="1"/>
  <c r="J41" i="5"/>
  <c r="I26" i="5"/>
  <c r="J46" i="5" l="1"/>
  <c r="I46" i="5"/>
  <c r="C5" i="24"/>
  <c r="J45" i="5" l="1"/>
  <c r="I45" i="5"/>
  <c r="I44" i="5"/>
  <c r="G5" i="24"/>
  <c r="C16" i="24"/>
  <c r="J44" i="5" l="1"/>
  <c r="I42" i="5"/>
  <c r="G16" i="24"/>
  <c r="C20" i="24"/>
  <c r="C37" i="24" s="1"/>
  <c r="C38" i="24" s="1"/>
  <c r="J42" i="5" l="1"/>
  <c r="F48" i="5"/>
  <c r="I47" i="5"/>
  <c r="G48" i="5"/>
  <c r="J47" i="5"/>
  <c r="G20" i="24"/>
  <c r="G38" i="24" s="1"/>
</calcChain>
</file>

<file path=xl/sharedStrings.xml><?xml version="1.0" encoding="utf-8"?>
<sst xmlns="http://schemas.openxmlformats.org/spreadsheetml/2006/main" count="215" uniqueCount="154">
  <si>
    <t>流動資産</t>
    <rPh sb="0" eb="2">
      <t>リュウドウ</t>
    </rPh>
    <rPh sb="2" eb="4">
      <t>シサン</t>
    </rPh>
    <phoneticPr fontId="2"/>
  </si>
  <si>
    <t>現金・預金</t>
    <rPh sb="0" eb="2">
      <t>ゲンキン</t>
    </rPh>
    <rPh sb="3" eb="5">
      <t>ヨキン</t>
    </rPh>
    <phoneticPr fontId="2"/>
  </si>
  <si>
    <t>売掛金</t>
    <rPh sb="0" eb="2">
      <t>ウリカケ</t>
    </rPh>
    <rPh sb="2" eb="3">
      <t>キン</t>
    </rPh>
    <phoneticPr fontId="2"/>
  </si>
  <si>
    <t>前払費用</t>
    <rPh sb="0" eb="1">
      <t>マエ</t>
    </rPh>
    <rPh sb="1" eb="2">
      <t>バラ</t>
    </rPh>
    <rPh sb="2" eb="4">
      <t>ヒヨウ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</si>
  <si>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</si>
  <si>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</si>
  <si>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買掛金</t>
    <rPh sb="0" eb="3">
      <t>カイカケキン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</si>
  <si>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</si>
  <si>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未払法人税等</t>
    <rPh sb="0" eb="2">
      <t>ミバラ</t>
    </rPh>
    <rPh sb="2" eb="5">
      <t>ホウジンゼイ</t>
    </rPh>
    <rPh sb="5" eb="6">
      <t>トウ</t>
    </rPh>
    <phoneticPr fontId="2"/>
  </si>
  <si>
    <t>預り金</t>
    <rPh sb="0" eb="1">
      <t>アズカ</t>
    </rPh>
    <rPh sb="2" eb="3">
      <t>キン</t>
    </rPh>
    <phoneticPr fontId="2"/>
  </si>
  <si>
    <t>固定負債</t>
    <rPh sb="0" eb="2">
      <t>コテイ</t>
    </rPh>
    <rPh sb="2" eb="4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</si>
  <si>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</si>
  <si>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負債合計</t>
    <rPh sb="0" eb="2">
      <t>フサイ</t>
    </rPh>
    <rPh sb="2" eb="4">
      <t>ゴウケイ</t>
    </rPh>
    <phoneticPr fontId="2"/>
  </si>
  <si>
    <t>株主資本</t>
    <rPh sb="0" eb="2">
      <t>カブヌシ</t>
    </rPh>
    <rPh sb="2" eb="4">
      <t>シホン</t>
    </rPh>
    <phoneticPr fontId="2"/>
  </si>
  <si>
    <t>資本金</t>
    <rPh sb="0" eb="3">
      <t>シホンキン</t>
    </rPh>
    <phoneticPr fontId="2"/>
  </si>
  <si>
    <t>利益剰余金</t>
    <rPh sb="0" eb="2">
      <t>リエキ</t>
    </rPh>
    <rPh sb="2" eb="5">
      <t>ジョウヨキン</t>
    </rPh>
    <phoneticPr fontId="2"/>
  </si>
  <si>
    <t>その他利益剰余金</t>
    <rPh sb="2" eb="3">
      <t>タ</t>
    </rPh>
    <rPh sb="3" eb="5">
      <t>リエキ</t>
    </rPh>
    <rPh sb="5" eb="8">
      <t>ジョウヨキン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</si>
  <si>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</si>
  <si>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</si>
  <si>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</si>
  <si>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</si>
  <si>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</si>
  <si>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</si>
  <si>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</si>
  <si>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</si>
  <si>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</si>
  <si>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</si>
  <si>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</t>
    </rPh>
    <rPh sb="2" eb="4">
      <t>リソク</t>
    </rPh>
    <phoneticPr fontId="2"/>
  </si>
  <si>
    <t>経常利益</t>
    <rPh sb="0" eb="2">
      <t>ケイジョウ</t>
    </rPh>
    <rPh sb="2" eb="4">
      <t>リエキ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</si>
  <si>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</si>
  <si>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</si>
  <si>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当期純利益</t>
    <rPh sb="0" eb="2">
      <t>トウキ</t>
    </rPh>
    <rPh sb="2" eb="3">
      <t>ジュン</t>
    </rPh>
    <rPh sb="3" eb="5">
      <t>リエキ</t>
    </rPh>
    <phoneticPr fontId="2"/>
  </si>
  <si>
    <t>役員報酬</t>
    <rPh sb="0" eb="2">
      <t>ヤクイン</t>
    </rPh>
    <rPh sb="2" eb="4">
      <t>ホウシュウ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</si>
  <si>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</si>
  <si>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</si>
  <si>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</si>
  <si>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会議費</t>
    <rPh sb="0" eb="3">
      <t>カイギヒ</t>
    </rPh>
    <phoneticPr fontId="2"/>
  </si>
  <si>
    <t>車両費</t>
    <rPh sb="0" eb="2">
      <t>シャリョウ</t>
    </rPh>
    <rPh sb="2" eb="3">
      <t>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</si>
  <si>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</si>
  <si>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</si>
  <si>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租税公課</t>
    <rPh sb="0" eb="2">
      <t>ソゼイ</t>
    </rPh>
    <rPh sb="2" eb="4">
      <t>コウカ</t>
    </rPh>
    <phoneticPr fontId="2"/>
  </si>
  <si>
    <t>消耗品費</t>
    <rPh sb="0" eb="3">
      <t>ショウモウヒン</t>
    </rPh>
    <rPh sb="3" eb="4">
      <t>ヒ</t>
    </rPh>
    <phoneticPr fontId="2"/>
  </si>
  <si>
    <t>リース料</t>
    <rPh sb="3" eb="4">
      <t>リョウ</t>
    </rPh>
    <phoneticPr fontId="2"/>
  </si>
  <si>
    <t>保険料</t>
    <rPh sb="0" eb="3">
      <t>ホケンリョウ</t>
    </rPh>
    <phoneticPr fontId="2"/>
  </si>
  <si>
    <t>支払手数料</t>
    <rPh sb="0" eb="2">
      <t>シハラ</t>
    </rPh>
    <rPh sb="2" eb="5">
      <t>テスウリョウ</t>
    </rPh>
    <phoneticPr fontId="2"/>
  </si>
  <si>
    <t>新聞図書費</t>
    <rPh sb="0" eb="2">
      <t>シンブン</t>
    </rPh>
    <rPh sb="2" eb="5">
      <t>トショヒ</t>
    </rPh>
    <phoneticPr fontId="2"/>
  </si>
  <si>
    <t>雑費</t>
    <rPh sb="0" eb="2">
      <t>ザッピ</t>
    </rPh>
    <phoneticPr fontId="2"/>
  </si>
  <si>
    <t>賞与</t>
    <rPh sb="0" eb="2">
      <t>ショウヨ</t>
    </rPh>
    <phoneticPr fontId="2"/>
  </si>
  <si>
    <t>固定資産</t>
    <rPh sb="0" eb="2">
      <t>コテイ</t>
    </rPh>
    <rPh sb="2" eb="4">
      <t>シサン</t>
    </rPh>
    <phoneticPr fontId="2"/>
  </si>
  <si>
    <t>未払費用</t>
    <rPh sb="0" eb="2">
      <t>ミバラ</t>
    </rPh>
    <rPh sb="2" eb="4">
      <t>ヒヨウ</t>
    </rPh>
    <phoneticPr fontId="2"/>
  </si>
  <si>
    <t>諸会費</t>
    <rPh sb="0" eb="3">
      <t>ショカイヒ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</si>
  <si>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</si>
  <si>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キャッシュフロー計算書</t>
    <rPh sb="8" eb="11">
      <t>ケイサンショ</t>
    </rPh>
    <phoneticPr fontId="4"/>
  </si>
  <si>
    <t>Ⅰ 営業活動によるキャッシュ・フロー</t>
  </si>
  <si>
    <t>　　減価償却費</t>
  </si>
  <si>
    <t>小計</t>
  </si>
  <si>
    <t>　　利息の支払額</t>
  </si>
  <si>
    <t>　　法人税等の支払額</t>
  </si>
  <si>
    <t>　営業活動によるキャッシュ・フロー</t>
  </si>
  <si>
    <t>Ⅱ 投資活動によるキャッシュ・フロー</t>
  </si>
  <si>
    <t>　投資活動によるキャッシュ・フロー</t>
  </si>
  <si>
    <t>Ⅲ 財務活動によるキャッシュ・フロー</t>
  </si>
  <si>
    <t>　財務活動によるキャッシュ・フロー</t>
  </si>
  <si>
    <t>Ⅳ 現金及び現金同等物の増減額</t>
  </si>
  <si>
    <t>Ⅴ 現金及び現金同等物の期首残高</t>
  </si>
  <si>
    <t>Ⅵ 現金及び現金同等物の期末残高</t>
    <rPh sb="13" eb="14">
      <t>マツ</t>
    </rPh>
    <phoneticPr fontId="6"/>
  </si>
  <si>
    <t>　　税引前当期純利益</t>
    <rPh sb="3" eb="4">
      <t>ビ</t>
    </rPh>
    <phoneticPr fontId="2"/>
  </si>
  <si>
    <t>(単位：円)</t>
    <phoneticPr fontId="2"/>
  </si>
  <si>
    <t>　　受取利息及び受取配当金</t>
    <rPh sb="2" eb="4">
      <t>ウケトリ</t>
    </rPh>
    <rPh sb="4" eb="6">
      <t>リソク</t>
    </rPh>
    <rPh sb="6" eb="7">
      <t>オヨ</t>
    </rPh>
    <rPh sb="8" eb="10">
      <t>ウケトリ</t>
    </rPh>
    <rPh sb="10" eb="13">
      <t>ハイトウキン</t>
    </rPh>
    <phoneticPr fontId="2"/>
  </si>
  <si>
    <t>(単位：千円)</t>
    <rPh sb="4" eb="5">
      <t>セン</t>
    </rPh>
    <phoneticPr fontId="2"/>
  </si>
  <si>
    <t>受取手形</t>
    <rPh sb="0" eb="2">
      <t>ウケトリ</t>
    </rPh>
    <rPh sb="2" eb="4">
      <t>テガタ</t>
    </rPh>
    <phoneticPr fontId="2"/>
  </si>
  <si>
    <t>原材料</t>
    <rPh sb="0" eb="3">
      <t>ゲンザイリョウ</t>
    </rPh>
    <phoneticPr fontId="2"/>
  </si>
  <si>
    <t>仕掛品</t>
    <rPh sb="0" eb="2">
      <t>シカカリ</t>
    </rPh>
    <rPh sb="2" eb="3">
      <t>ヒン</t>
    </rPh>
    <phoneticPr fontId="2"/>
  </si>
  <si>
    <t>預け金</t>
    <rPh sb="0" eb="1">
      <t>アズ</t>
    </rPh>
    <rPh sb="2" eb="3">
      <t>キン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</si>
  <si>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</si>
  <si>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</si>
  <si>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</si>
  <si>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出資金</t>
    <rPh sb="0" eb="3">
      <t>シュッシキン</t>
    </rPh>
    <phoneticPr fontId="2"/>
  </si>
  <si>
    <t>差入保証金</t>
    <rPh sb="0" eb="2">
      <t>サシイレ</t>
    </rPh>
    <rPh sb="2" eb="5">
      <t>ホショウキン</t>
    </rPh>
    <phoneticPr fontId="2"/>
  </si>
  <si>
    <t>長期前払費用</t>
    <rPh sb="0" eb="2">
      <t>チョウキ</t>
    </rPh>
    <rPh sb="2" eb="3">
      <t>マエ</t>
    </rPh>
    <rPh sb="3" eb="4">
      <t>バラ</t>
    </rPh>
    <rPh sb="4" eb="6">
      <t>ヒヨウ</t>
    </rPh>
    <phoneticPr fontId="2"/>
  </si>
  <si>
    <t>リサイクル預託金</t>
    <rPh sb="5" eb="8">
      <t>ヨタクキン</t>
    </rPh>
    <phoneticPr fontId="2"/>
  </si>
  <si>
    <t>前払保険料</t>
    <rPh sb="0" eb="1">
      <t>マエ</t>
    </rPh>
    <rPh sb="1" eb="2">
      <t>バラ</t>
    </rPh>
    <rPh sb="2" eb="5">
      <t>ホケンリョウ</t>
    </rPh>
    <phoneticPr fontId="2"/>
  </si>
  <si>
    <t>未払金</t>
    <rPh sb="0" eb="2">
      <t>ミバラ</t>
    </rPh>
    <rPh sb="2" eb="3">
      <t>キン</t>
    </rPh>
    <phoneticPr fontId="2"/>
  </si>
  <si>
    <t>一年以内返済長期借入金</t>
    <rPh sb="0" eb="2">
      <t>イチネン</t>
    </rPh>
    <rPh sb="2" eb="4">
      <t>イナイ</t>
    </rPh>
    <rPh sb="4" eb="6">
      <t>ヘンサイ</t>
    </rPh>
    <rPh sb="6" eb="8">
      <t>チョウキ</t>
    </rPh>
    <rPh sb="8" eb="10">
      <t>カリイレ</t>
    </rPh>
    <rPh sb="10" eb="11">
      <t>キン</t>
    </rPh>
    <phoneticPr fontId="2"/>
  </si>
  <si>
    <t>長期未払金</t>
    <rPh sb="0" eb="2">
      <t>チョウキ</t>
    </rPh>
    <rPh sb="2" eb="5">
      <t>ミバライキン</t>
    </rPh>
    <phoneticPr fontId="2"/>
  </si>
  <si>
    <t>合計</t>
    <rPh sb="0" eb="2">
      <t>ゴウケイ</t>
    </rPh>
    <phoneticPr fontId="2"/>
  </si>
  <si>
    <t>接待交際費</t>
    <rPh sb="0" eb="2">
      <t>セッタイ</t>
    </rPh>
    <rPh sb="2" eb="5">
      <t>コウサイヒ</t>
    </rPh>
    <phoneticPr fontId="2"/>
  </si>
  <si>
    <t>事務用消耗品費</t>
    <rPh sb="0" eb="2">
      <t>ジム</t>
    </rPh>
    <rPh sb="2" eb="3">
      <t>ヨウ</t>
    </rPh>
    <rPh sb="3" eb="6">
      <t>ショウモウヒン</t>
    </rPh>
    <rPh sb="6" eb="7">
      <t>ヒ</t>
    </rPh>
    <phoneticPr fontId="2"/>
  </si>
  <si>
    <t>修繕費</t>
    <rPh sb="0" eb="3">
      <t>シュウゼンヒ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</si>
  <si>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</si>
  <si>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</t>
    </rPh>
    <rPh sb="2" eb="4">
      <t>ホウシュウ</t>
    </rPh>
    <rPh sb="4" eb="5">
      <t>リョウ</t>
    </rPh>
    <phoneticPr fontId="2"/>
  </si>
  <si>
    <t>繰延資産償却</t>
    <rPh sb="0" eb="2">
      <t>クリノベ</t>
    </rPh>
    <rPh sb="2" eb="4">
      <t>シサン</t>
    </rPh>
    <rPh sb="4" eb="6">
      <t>ショウキャク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</si>
  <si>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</si>
  <si>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</si>
  <si>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</si>
  <si>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ソフトウェア</t>
    <phoneticPr fontId="2"/>
  </si>
  <si>
    <t>保険積立金</t>
    <rPh sb="0" eb="2">
      <t>ホケン</t>
    </rPh>
    <rPh sb="2" eb="4">
      <t>ツミタテ</t>
    </rPh>
    <rPh sb="4" eb="5">
      <t>キン</t>
    </rPh>
    <phoneticPr fontId="2"/>
  </si>
  <si>
    <t>前受金</t>
    <rPh sb="0" eb="1">
      <t>マエ</t>
    </rPh>
    <rPh sb="1" eb="2">
      <t>ウ</t>
    </rPh>
    <rPh sb="2" eb="3">
      <t>キン</t>
    </rPh>
    <phoneticPr fontId="2"/>
  </si>
  <si>
    <t>福利厚生費</t>
    <rPh sb="0" eb="2">
      <t>フクリ</t>
    </rPh>
    <rPh sb="2" eb="5">
      <t>コウセイヒ</t>
    </rPh>
    <phoneticPr fontId="2"/>
  </si>
  <si>
    <t>手形売却損</t>
    <rPh sb="0" eb="2">
      <t>テガタ</t>
    </rPh>
    <rPh sb="2" eb="4">
      <t>バイキャク</t>
    </rPh>
    <rPh sb="4" eb="5">
      <t>ゾン</t>
    </rPh>
    <phoneticPr fontId="2"/>
  </si>
  <si>
    <t>広告宣伝費</t>
    <rPh sb="0" eb="2">
      <t>コウコク</t>
    </rPh>
    <rPh sb="2" eb="5">
      <t>センデンヒ</t>
    </rPh>
    <phoneticPr fontId="2"/>
  </si>
  <si>
    <t>寄付金</t>
    <rPh sb="0" eb="3">
      <t>キフキン</t>
    </rPh>
    <phoneticPr fontId="2"/>
  </si>
  <si>
    <t>　　支払利息及び手形売却損</t>
    <rPh sb="2" eb="4">
      <t>シハライ</t>
    </rPh>
    <rPh sb="4" eb="6">
      <t>リソク</t>
    </rPh>
    <rPh sb="6" eb="7">
      <t>オヨ</t>
    </rPh>
    <rPh sb="8" eb="10">
      <t>テガタ</t>
    </rPh>
    <rPh sb="10" eb="12">
      <t>バイキャク</t>
    </rPh>
    <rPh sb="12" eb="13">
      <t>ゾン</t>
    </rPh>
    <phoneticPr fontId="2"/>
  </si>
  <si>
    <t>　　利息及び配当金の受取額</t>
    <rPh sb="10" eb="12">
      <t>ウケトリ</t>
    </rPh>
    <phoneticPr fontId="2"/>
  </si>
  <si>
    <t>　　繰延資産償却</t>
    <rPh sb="2" eb="4">
      <t>クリノベ</t>
    </rPh>
    <rPh sb="4" eb="6">
      <t>シサン</t>
    </rPh>
    <rPh sb="6" eb="8">
      <t>ショウキャク</t>
    </rPh>
    <phoneticPr fontId="2"/>
  </si>
  <si>
    <t>　　利息及び手形割引料の支払額</t>
    <rPh sb="4" eb="5">
      <t>オヨ</t>
    </rPh>
    <rPh sb="6" eb="8">
      <t>テガタ</t>
    </rPh>
    <rPh sb="8" eb="11">
      <t>ワリビキリョウ</t>
    </rPh>
    <phoneticPr fontId="2"/>
  </si>
  <si>
    <t>信用保証料</t>
    <rPh sb="0" eb="2">
      <t>シンヨウ</t>
    </rPh>
    <rPh sb="2" eb="4">
      <t>ホショウ</t>
    </rPh>
    <rPh sb="4" eb="5">
      <t>リョウ</t>
    </rPh>
    <phoneticPr fontId="2"/>
  </si>
  <si>
    <t>営業CF</t>
    <rPh sb="0" eb="2">
      <t>エイギョウ</t>
    </rPh>
    <phoneticPr fontId="2"/>
  </si>
  <si>
    <t>投資CF</t>
    <rPh sb="0" eb="2">
      <t>トウシ</t>
    </rPh>
    <phoneticPr fontId="2"/>
  </si>
  <si>
    <t>財務CF</t>
    <rPh sb="0" eb="2">
      <t>ザイム</t>
    </rPh>
    <phoneticPr fontId="2"/>
  </si>
  <si>
    <t>増減</t>
    <rPh sb="0" eb="2">
      <t>ゾウゲン</t>
    </rPh>
    <phoneticPr fontId="2"/>
  </si>
  <si>
    <t>H29/3</t>
  </si>
  <si>
    <t>H28/3</t>
  </si>
  <si>
    <t>株式会社ABC工業</t>
    <rPh sb="7" eb="9">
      <t>コウギョウ</t>
    </rPh>
    <phoneticPr fontId="2"/>
  </si>
  <si>
    <t>費目</t>
    <rPh sb="0" eb="2">
      <t>ヒモク</t>
    </rPh>
    <phoneticPr fontId="2"/>
  </si>
  <si>
    <t>資産名</t>
    <rPh sb="0" eb="2">
      <t>シサン</t>
    </rPh>
    <rPh sb="2" eb="3">
      <t>メイ</t>
    </rPh>
    <phoneticPr fontId="2"/>
  </si>
  <si>
    <t>器具備品</t>
    <rPh sb="0" eb="2">
      <t>キグ</t>
    </rPh>
    <rPh sb="2" eb="4">
      <t>ビヒン</t>
    </rPh>
    <phoneticPr fontId="2"/>
  </si>
  <si>
    <t>H27/3</t>
    <phoneticPr fontId="2"/>
  </si>
  <si>
    <t>車両分割手数料</t>
    <rPh sb="0" eb="2">
      <t>シャリョウ</t>
    </rPh>
    <rPh sb="2" eb="4">
      <t>ブンカツ</t>
    </rPh>
    <rPh sb="4" eb="7">
      <t>テスウリョウ</t>
    </rPh>
    <phoneticPr fontId="2"/>
  </si>
  <si>
    <t>事務所保証金（繰延資産）</t>
    <rPh sb="0" eb="2">
      <t>ジム</t>
    </rPh>
    <rPh sb="2" eb="3">
      <t>ショ</t>
    </rPh>
    <rPh sb="3" eb="6">
      <t>ホショウキン</t>
    </rPh>
    <phoneticPr fontId="2"/>
  </si>
  <si>
    <t>工具</t>
    <rPh sb="0" eb="2">
      <t>コウグ</t>
    </rPh>
    <phoneticPr fontId="2"/>
  </si>
  <si>
    <t>車両</t>
    <rPh sb="0" eb="2">
      <t>シャリョウ</t>
    </rPh>
    <phoneticPr fontId="2"/>
  </si>
  <si>
    <t>コピー機</t>
    <rPh sb="3" eb="4">
      <t>キ</t>
    </rPh>
    <phoneticPr fontId="2"/>
  </si>
  <si>
    <t>減価償却費　明細</t>
    <rPh sb="0" eb="2">
      <t>ゲンカ</t>
    </rPh>
    <rPh sb="2" eb="4">
      <t>ショウキャク</t>
    </rPh>
    <rPh sb="4" eb="5">
      <t>ヒ</t>
    </rPh>
    <rPh sb="6" eb="8">
      <t>メイサイ</t>
    </rPh>
    <phoneticPr fontId="2"/>
  </si>
  <si>
    <t>有形固定資産　合計</t>
    <rPh sb="0" eb="2">
      <t>ユウケイ</t>
    </rPh>
    <rPh sb="2" eb="4">
      <t>コテイ</t>
    </rPh>
    <rPh sb="4" eb="6">
      <t>シサン</t>
    </rPh>
    <rPh sb="7" eb="9">
      <t>ゴウケイ</t>
    </rPh>
    <phoneticPr fontId="2"/>
  </si>
  <si>
    <t>無形固定資産　合計</t>
    <rPh sb="0" eb="2">
      <t>ムケイ</t>
    </rPh>
    <rPh sb="2" eb="4">
      <t>コテイ</t>
    </rPh>
    <rPh sb="4" eb="6">
      <t>シサン</t>
    </rPh>
    <rPh sb="7" eb="9">
      <t>ゴウケイ</t>
    </rPh>
    <phoneticPr fontId="2"/>
  </si>
  <si>
    <t>　　保険料支出</t>
    <rPh sb="2" eb="5">
      <t>ホケンリョウ</t>
    </rPh>
    <rPh sb="5" eb="7">
      <t>シシュツ</t>
    </rPh>
    <phoneticPr fontId="2"/>
  </si>
  <si>
    <t>長期前払費用　明細</t>
    <rPh sb="0" eb="2">
      <t>チョウキ</t>
    </rPh>
    <rPh sb="2" eb="3">
      <t>マエ</t>
    </rPh>
    <rPh sb="3" eb="4">
      <t>バラ</t>
    </rPh>
    <rPh sb="4" eb="6">
      <t>ヒヨウ</t>
    </rPh>
    <rPh sb="7" eb="9">
      <t>メイサイ</t>
    </rPh>
    <phoneticPr fontId="2"/>
  </si>
  <si>
    <t>販売費及び一般管理費内訳書</t>
    <phoneticPr fontId="2"/>
  </si>
  <si>
    <t>販売費及び一般管理費合計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rPh sb="10" eb="12">
      <t>ゴウケイ</t>
    </rPh>
    <phoneticPr fontId="2"/>
  </si>
  <si>
    <t>損益計算書</t>
    <rPh sb="0" eb="2">
      <t>ソンエキ</t>
    </rPh>
    <rPh sb="2" eb="5">
      <t>ケイサンショ</t>
    </rPh>
    <phoneticPr fontId="2"/>
  </si>
  <si>
    <t>貸借対照表</t>
    <rPh sb="0" eb="2">
      <t>タイシャク</t>
    </rPh>
    <rPh sb="2" eb="5">
      <t>タイショウヒョウ</t>
    </rPh>
    <phoneticPr fontId="2"/>
  </si>
  <si>
    <t>　繰越利益剰余金</t>
    <rPh sb="1" eb="3">
      <t>クリコシ</t>
    </rPh>
    <rPh sb="3" eb="5">
      <t>リエキ</t>
    </rPh>
    <rPh sb="5" eb="8">
      <t>ジョウヨキン</t>
    </rPh>
    <phoneticPr fontId="2"/>
  </si>
  <si>
    <t>サーバ</t>
  </si>
  <si>
    <t>CADソフト</t>
  </si>
  <si>
    <t>パソコン</t>
  </si>
  <si>
    <t>2016年12月期</t>
    <rPh sb="4" eb="5">
      <t>ネン</t>
    </rPh>
    <rPh sb="7" eb="8">
      <t>ツキ</t>
    </rPh>
    <rPh sb="8" eb="9">
      <t>キ</t>
    </rPh>
    <phoneticPr fontId="2"/>
  </si>
  <si>
    <t>2017年12月期</t>
    <rPh sb="4" eb="5">
      <t>ネン</t>
    </rPh>
    <rPh sb="7" eb="8">
      <t>ツキ</t>
    </rPh>
    <rPh sb="8" eb="9">
      <t>キ</t>
    </rPh>
    <phoneticPr fontId="2"/>
  </si>
  <si>
    <t>2015年12月期</t>
    <rPh sb="4" eb="5">
      <t>ネン</t>
    </rPh>
    <rPh sb="7" eb="8">
      <t>ツキ</t>
    </rPh>
    <rPh sb="8" eb="9">
      <t>キ</t>
    </rPh>
    <phoneticPr fontId="2"/>
  </si>
  <si>
    <t>　　売上債権の増減</t>
    <rPh sb="7" eb="9">
      <t>ゾウゲン</t>
    </rPh>
    <phoneticPr fontId="2"/>
  </si>
  <si>
    <t>　　棚卸資産の増減</t>
    <phoneticPr fontId="2"/>
  </si>
  <si>
    <t>　　仕入債務の増減</t>
    <rPh sb="7" eb="9">
      <t>ゾウゲン</t>
    </rPh>
    <phoneticPr fontId="2"/>
  </si>
  <si>
    <t>　　前受金の増減</t>
    <rPh sb="2" eb="5">
      <t>マエウケキン</t>
    </rPh>
    <rPh sb="6" eb="8">
      <t>ゾウゲン</t>
    </rPh>
    <phoneticPr fontId="2"/>
  </si>
  <si>
    <t>　　その他流動資産の増減</t>
    <rPh sb="4" eb="5">
      <t>タ</t>
    </rPh>
    <rPh sb="5" eb="7">
      <t>リュウドウ</t>
    </rPh>
    <rPh sb="7" eb="9">
      <t>シサン</t>
    </rPh>
    <rPh sb="10" eb="12">
      <t>ゾウゲン</t>
    </rPh>
    <phoneticPr fontId="2"/>
  </si>
  <si>
    <t>　　その他流動負債の増減</t>
    <rPh sb="4" eb="5">
      <t>タ</t>
    </rPh>
    <rPh sb="5" eb="7">
      <t>リュウドウ</t>
    </rPh>
    <rPh sb="7" eb="9">
      <t>フサイ</t>
    </rPh>
    <rPh sb="10" eb="12">
      <t>ゾウゲン</t>
    </rPh>
    <phoneticPr fontId="2"/>
  </si>
  <si>
    <t>　　有形固定資産の増減</t>
    <rPh sb="2" eb="4">
      <t>ユウケイ</t>
    </rPh>
    <rPh sb="4" eb="6">
      <t>コテイ</t>
    </rPh>
    <rPh sb="6" eb="8">
      <t>シサン</t>
    </rPh>
    <rPh sb="9" eb="11">
      <t>ゾウゲン</t>
    </rPh>
    <phoneticPr fontId="2"/>
  </si>
  <si>
    <t>　　無形固定資産の増減</t>
    <rPh sb="2" eb="4">
      <t>ムケイ</t>
    </rPh>
    <rPh sb="4" eb="6">
      <t>コテイ</t>
    </rPh>
    <rPh sb="6" eb="8">
      <t>シサン</t>
    </rPh>
    <rPh sb="9" eb="11">
      <t>ゾウゲン</t>
    </rPh>
    <phoneticPr fontId="2"/>
  </si>
  <si>
    <t>　　短期借入金の増減</t>
    <rPh sb="2" eb="4">
      <t>タンキ</t>
    </rPh>
    <rPh sb="8" eb="10">
      <t>ゾウゲン</t>
    </rPh>
    <phoneticPr fontId="2"/>
  </si>
  <si>
    <t>　　長期借入金の増減</t>
    <rPh sb="8" eb="10">
      <t>ゾウゲン</t>
    </rPh>
    <phoneticPr fontId="2"/>
  </si>
  <si>
    <t>　　短期貸付金の増減</t>
    <rPh sb="2" eb="4">
      <t>タンキ</t>
    </rPh>
    <rPh sb="4" eb="6">
      <t>カシツケ</t>
    </rPh>
    <rPh sb="6" eb="7">
      <t>キン</t>
    </rPh>
    <rPh sb="8" eb="10">
      <t>ゾウゲン</t>
    </rPh>
    <phoneticPr fontId="2"/>
  </si>
  <si>
    <t>　　保険積立金の増減</t>
    <rPh sb="2" eb="4">
      <t>ホケン</t>
    </rPh>
    <rPh sb="4" eb="6">
      <t>ツミタテ</t>
    </rPh>
    <rPh sb="6" eb="7">
      <t>キン</t>
    </rPh>
    <rPh sb="8" eb="10">
      <t>ゾウゲン</t>
    </rPh>
    <phoneticPr fontId="2"/>
  </si>
  <si>
    <t>　　長期前払費用の増減</t>
    <rPh sb="2" eb="4">
      <t>チョウキ</t>
    </rPh>
    <rPh sb="4" eb="5">
      <t>マエ</t>
    </rPh>
    <rPh sb="5" eb="6">
      <t>バライ</t>
    </rPh>
    <rPh sb="6" eb="8">
      <t>ヒヨウ</t>
    </rPh>
    <rPh sb="9" eb="11">
      <t>ゾウゲン</t>
    </rPh>
    <phoneticPr fontId="2"/>
  </si>
  <si>
    <t>　　長期未払金の増減</t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</si>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</sst>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;&quot;▲ &quot;#,##0"/>
    <numFmt numFmtId="177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0" fontId="7" fillId="0" borderId="0" xfId="0" applyFont="1">
      <alignment vertical="center"/>
    </xf>
    <xf numFmtId="0" fontId="8" fillId="0" borderId="0" xfId="2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2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0" fillId="0" borderId="0" xfId="2" applyFont="1" applyFill="1">
      <alignment vertical="center"/>
    </xf>
    <xf numFmtId="0" fontId="10" fillId="0" borderId="3" xfId="2" applyNumberFormat="1" applyFont="1" applyFill="1" applyBorder="1" applyAlignment="1">
      <alignment vertical="center"/>
    </xf>
    <xf numFmtId="0" fontId="8" fillId="0" borderId="3" xfId="2" applyNumberFormat="1" applyFont="1" applyFill="1" applyBorder="1" applyAlignment="1">
      <alignment vertical="center"/>
    </xf>
    <xf numFmtId="0" fontId="10" fillId="0" borderId="6" xfId="2" applyNumberFormat="1" applyFont="1" applyFill="1" applyBorder="1" applyAlignment="1">
      <alignment vertical="center"/>
    </xf>
    <xf numFmtId="38" fontId="9" fillId="0" borderId="0" xfId="1" applyFont="1" applyFill="1">
      <alignment vertical="center"/>
    </xf>
    <xf numFmtId="0" fontId="8" fillId="0" borderId="6" xfId="2" applyNumberFormat="1" applyFont="1" applyFill="1" applyBorder="1" applyAlignment="1">
      <alignment vertical="center"/>
    </xf>
    <xf numFmtId="0" fontId="8" fillId="0" borderId="5" xfId="2" applyNumberFormat="1" applyFont="1" applyFill="1" applyBorder="1" applyAlignment="1">
      <alignment horizontal="center" vertical="center"/>
    </xf>
    <xf numFmtId="176" fontId="8" fillId="0" borderId="0" xfId="1" applyNumberFormat="1" applyFont="1" applyFill="1" applyAlignment="1">
      <alignment vertical="center"/>
    </xf>
    <xf numFmtId="176" fontId="8" fillId="0" borderId="0" xfId="2" applyNumberFormat="1" applyFont="1" applyFill="1" applyAlignment="1">
      <alignment horizontal="right" vertical="center"/>
    </xf>
    <xf numFmtId="176" fontId="10" fillId="0" borderId="4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8" xfId="1" applyNumberFormat="1" applyFont="1" applyFill="1" applyBorder="1" applyAlignment="1" applyProtection="1">
      <alignment vertical="center"/>
      <protection locked="0"/>
    </xf>
    <xf numFmtId="176" fontId="10" fillId="0" borderId="7" xfId="1" applyNumberFormat="1" applyFont="1" applyFill="1" applyBorder="1" applyAlignment="1" applyProtection="1">
      <alignment vertical="center"/>
      <protection locked="0"/>
    </xf>
    <xf numFmtId="176" fontId="8" fillId="0" borderId="7" xfId="1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>
      <alignment vertical="center"/>
    </xf>
    <xf numFmtId="176" fontId="9" fillId="0" borderId="0" xfId="1" applyNumberFormat="1" applyFont="1" applyFill="1" applyAlignment="1">
      <alignment vertical="center"/>
    </xf>
    <xf numFmtId="9" fontId="0" fillId="0" borderId="0" xfId="4" applyFont="1">
      <alignment vertical="center"/>
    </xf>
    <xf numFmtId="177" fontId="0" fillId="0" borderId="0" xfId="4" applyNumberFormat="1" applyFont="1">
      <alignment vertical="center"/>
    </xf>
    <xf numFmtId="0" fontId="0" fillId="0" borderId="0" xfId="0" quotePrefix="1">
      <alignment vertical="center"/>
    </xf>
    <xf numFmtId="176" fontId="10" fillId="0" borderId="7" xfId="1" applyNumberFormat="1" applyFont="1" applyFill="1" applyBorder="1" applyAlignment="1" applyProtection="1">
      <alignment vertical="center" shrinkToFit="1"/>
      <protection locked="0"/>
    </xf>
    <xf numFmtId="3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0" applyNumberFormat="1" applyFill="1" applyBorder="1">
      <alignment vertical="center"/>
    </xf>
    <xf numFmtId="38" fontId="0" fillId="0" borderId="2" xfId="1" applyFont="1" applyFill="1" applyBorder="1">
      <alignment vertical="center"/>
    </xf>
    <xf numFmtId="38" fontId="9" fillId="0" borderId="2" xfId="1" applyFont="1" applyBorder="1">
      <alignment vertical="center"/>
    </xf>
    <xf numFmtId="38" fontId="0" fillId="2" borderId="1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38" fontId="0" fillId="0" borderId="14" xfId="1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38" fontId="0" fillId="2" borderId="1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0" fontId="0" fillId="0" borderId="6" xfId="0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41" fontId="0" fillId="0" borderId="2" xfId="1" applyNumberFormat="1" applyFont="1" applyBorder="1">
      <alignment vertical="center"/>
    </xf>
    <xf numFmtId="41" fontId="0" fillId="0" borderId="2" xfId="1" applyNumberFormat="1" applyFont="1" applyBorder="1" applyAlignment="1">
      <alignment horizontal="right" vertical="center"/>
    </xf>
    <xf numFmtId="41" fontId="8" fillId="0" borderId="4" xfId="1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 shrinkToFit="1"/>
    </xf>
    <xf numFmtId="41" fontId="0" fillId="0" borderId="2" xfId="1" applyNumberFormat="1" applyFont="1" applyFill="1" applyBorder="1">
      <alignment vertical="center"/>
    </xf>
    <xf numFmtId="0" fontId="0" fillId="0" borderId="0" xfId="0" applyFill="1" applyAlignment="1">
      <alignment vertical="center" shrinkToFit="1"/>
    </xf>
    <xf numFmtId="38" fontId="0" fillId="0" borderId="0" xfId="1" applyFont="1" applyFill="1">
      <alignment vertical="center"/>
    </xf>
    <xf numFmtId="38" fontId="0" fillId="2" borderId="2" xfId="1" applyFont="1" applyFill="1" applyBorder="1" applyAlignment="1">
      <alignment horizontal="center" vertical="center" shrinkToFit="1"/>
    </xf>
    <xf numFmtId="0" fontId="8" fillId="2" borderId="1" xfId="2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38" fontId="0" fillId="0" borderId="1" xfId="1" applyFont="1" applyBorder="1" applyAlignment="1">
      <alignment horizontal="left" vertical="center" shrinkToFit="1"/>
    </xf>
    <xf numFmtId="38" fontId="0" fillId="0" borderId="10" xfId="1" applyFont="1" applyBorder="1" applyAlignment="1">
      <alignment horizontal="left" vertical="center" shrinkToFit="1"/>
    </xf>
  </cellXfs>
  <cellStyles count="5">
    <cellStyle name="パーセント" xfId="4" builtinId="5"/>
    <cellStyle name="桁区切り" xfId="1" builtinId="6"/>
    <cellStyle name="標準" xfId="0" builtinId="0"/>
    <cellStyle name="標準 2" xfId="2" xr:uid="{00000000-0005-0000-0000-000003000000}"/>
    <cellStyle name="標準_Book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5C9D7-D16B-47D0-B366-A0A816D7B4D2}">
  <dimension ref="B1:M20"/>
  <sheetViews>
    <sheetView workbookViewId="0">
      <selection activeCell="K5" sqref="K5"/>
    </sheetView>
  </sheetViews>
  <sheetFormatPr defaultRowHeight="18" x14ac:dyDescent="0.55000000000000004"/>
  <cols>
    <col min="1" max="1" width="1.58203125" customWidth="1"/>
    <col min="2" max="2" width="12.33203125" style="31" bestFit="1" customWidth="1"/>
    <col min="3" max="3" width="19.75" customWidth="1"/>
    <col min="4" max="4" width="12.9140625" bestFit="1" customWidth="1"/>
    <col min="5" max="6" width="12.9140625" style="1" bestFit="1" customWidth="1"/>
    <col min="7" max="7" width="1.58203125" customWidth="1"/>
    <col min="8" max="9" width="12.9140625" bestFit="1" customWidth="1"/>
    <col min="11" max="11" width="9.1640625" bestFit="1" customWidth="1"/>
  </cols>
  <sheetData>
    <row r="1" spans="2:13" x14ac:dyDescent="0.55000000000000004">
      <c r="B1" s="40" t="s">
        <v>123</v>
      </c>
      <c r="E1"/>
      <c r="F1"/>
    </row>
    <row r="2" spans="2:13" x14ac:dyDescent="0.55000000000000004">
      <c r="B2" s="32" t="s">
        <v>114</v>
      </c>
      <c r="C2" s="33" t="s">
        <v>115</v>
      </c>
      <c r="D2" s="80" t="s">
        <v>138</v>
      </c>
      <c r="E2" s="80" t="s">
        <v>136</v>
      </c>
      <c r="F2" s="80" t="s">
        <v>137</v>
      </c>
    </row>
    <row r="3" spans="2:13" s="29" customFormat="1" x14ac:dyDescent="0.55000000000000004">
      <c r="B3" s="76" t="s">
        <v>75</v>
      </c>
      <c r="C3" s="76" t="s">
        <v>121</v>
      </c>
      <c r="D3" s="37">
        <v>2293208</v>
      </c>
      <c r="E3" s="37">
        <v>1355080</v>
      </c>
      <c r="F3" s="37">
        <v>677536</v>
      </c>
      <c r="H3"/>
      <c r="I3"/>
      <c r="J3"/>
      <c r="K3"/>
      <c r="L3"/>
      <c r="M3"/>
    </row>
    <row r="4" spans="2:13" s="29" customFormat="1" x14ac:dyDescent="0.55000000000000004">
      <c r="B4" s="76" t="s">
        <v>116</v>
      </c>
      <c r="C4" s="76" t="s">
        <v>122</v>
      </c>
      <c r="D4" s="37">
        <v>262080</v>
      </c>
      <c r="E4" s="37">
        <v>157248</v>
      </c>
      <c r="F4" s="37">
        <v>94348</v>
      </c>
      <c r="I4"/>
      <c r="J4"/>
      <c r="K4"/>
      <c r="L4"/>
      <c r="M4"/>
    </row>
    <row r="5" spans="2:13" s="29" customFormat="1" x14ac:dyDescent="0.55000000000000004">
      <c r="B5" s="76" t="s">
        <v>116</v>
      </c>
      <c r="C5" s="76" t="s">
        <v>133</v>
      </c>
      <c r="D5" s="37">
        <v>309052</v>
      </c>
      <c r="E5" s="37">
        <v>185430</v>
      </c>
      <c r="F5" s="37">
        <v>111258</v>
      </c>
      <c r="I5"/>
      <c r="J5"/>
      <c r="K5"/>
      <c r="L5"/>
      <c r="M5"/>
    </row>
    <row r="6" spans="2:13" s="29" customFormat="1" x14ac:dyDescent="0.55000000000000004">
      <c r="B6" s="76" t="s">
        <v>94</v>
      </c>
      <c r="C6" s="76" t="s">
        <v>134</v>
      </c>
      <c r="D6" s="77">
        <v>0</v>
      </c>
      <c r="E6" s="37">
        <v>290304</v>
      </c>
      <c r="F6" s="37">
        <v>348364</v>
      </c>
      <c r="I6"/>
      <c r="J6"/>
      <c r="K6"/>
      <c r="L6"/>
      <c r="M6"/>
    </row>
    <row r="7" spans="2:13" s="29" customFormat="1" x14ac:dyDescent="0.55000000000000004">
      <c r="B7" s="76" t="s">
        <v>93</v>
      </c>
      <c r="C7" s="76" t="s">
        <v>120</v>
      </c>
      <c r="D7" s="77">
        <v>0</v>
      </c>
      <c r="E7" s="77">
        <v>0</v>
      </c>
      <c r="F7" s="37">
        <v>138600</v>
      </c>
      <c r="I7"/>
      <c r="J7"/>
      <c r="K7"/>
      <c r="L7"/>
      <c r="M7"/>
    </row>
    <row r="8" spans="2:13" s="29" customFormat="1" x14ac:dyDescent="0.55000000000000004">
      <c r="B8" s="76" t="s">
        <v>93</v>
      </c>
      <c r="C8" s="76" t="s">
        <v>135</v>
      </c>
      <c r="D8" s="77">
        <v>0</v>
      </c>
      <c r="E8" s="37">
        <v>199416</v>
      </c>
      <c r="F8" s="37">
        <v>199416</v>
      </c>
      <c r="I8"/>
      <c r="J8"/>
      <c r="K8"/>
      <c r="L8"/>
      <c r="M8"/>
    </row>
    <row r="9" spans="2:13" s="29" customFormat="1" x14ac:dyDescent="0.55000000000000004">
      <c r="B9" s="84" t="s">
        <v>85</v>
      </c>
      <c r="C9" s="84"/>
      <c r="D9" s="37">
        <f>SUM(D3:D8)</f>
        <v>2864340</v>
      </c>
      <c r="E9" s="37">
        <f>SUM(E3:E8)</f>
        <v>2187478</v>
      </c>
      <c r="F9" s="37">
        <f>SUM(F3:F8)</f>
        <v>1569522</v>
      </c>
      <c r="I9"/>
      <c r="J9"/>
      <c r="K9"/>
      <c r="L9"/>
      <c r="M9"/>
    </row>
    <row r="10" spans="2:13" s="29" customFormat="1" x14ac:dyDescent="0.55000000000000004">
      <c r="B10" s="78"/>
      <c r="C10" s="78"/>
      <c r="D10" s="78"/>
      <c r="E10" s="79"/>
      <c r="F10" s="79"/>
      <c r="H10" s="28"/>
      <c r="I10"/>
      <c r="J10"/>
      <c r="K10"/>
      <c r="L10"/>
      <c r="M10"/>
    </row>
    <row r="11" spans="2:13" s="29" customFormat="1" x14ac:dyDescent="0.55000000000000004">
      <c r="B11" s="84" t="s">
        <v>124</v>
      </c>
      <c r="C11" s="84"/>
      <c r="D11" s="37">
        <f>SUM(D3:D5,D7:D8)</f>
        <v>2864340</v>
      </c>
      <c r="E11" s="37">
        <f t="shared" ref="E11:F11" si="0">SUM(E3:E5,E7:E8)</f>
        <v>1897174</v>
      </c>
      <c r="F11" s="37">
        <f t="shared" si="0"/>
        <v>1221158</v>
      </c>
      <c r="H11" s="28"/>
      <c r="I11"/>
      <c r="J11"/>
      <c r="K11"/>
      <c r="L11"/>
      <c r="M11"/>
    </row>
    <row r="12" spans="2:13" x14ac:dyDescent="0.55000000000000004">
      <c r="B12" s="85" t="s">
        <v>125</v>
      </c>
      <c r="C12" s="85"/>
      <c r="D12" s="74">
        <f>D6</f>
        <v>0</v>
      </c>
      <c r="E12" s="35">
        <f>E6</f>
        <v>290304</v>
      </c>
      <c r="F12" s="35">
        <f>F6</f>
        <v>348364</v>
      </c>
    </row>
    <row r="13" spans="2:13" x14ac:dyDescent="0.55000000000000004">
      <c r="K13" s="1"/>
      <c r="L13" s="1"/>
      <c r="M13" s="1"/>
    </row>
    <row r="14" spans="2:13" x14ac:dyDescent="0.55000000000000004">
      <c r="B14" t="s">
        <v>127</v>
      </c>
      <c r="E14"/>
      <c r="F14"/>
      <c r="K14" s="1"/>
      <c r="L14" s="1"/>
      <c r="M14" s="1"/>
    </row>
    <row r="15" spans="2:13" x14ac:dyDescent="0.55000000000000004">
      <c r="B15" s="86" t="s">
        <v>114</v>
      </c>
      <c r="C15" s="87"/>
      <c r="D15" s="80" t="s">
        <v>138</v>
      </c>
      <c r="E15" s="80" t="s">
        <v>136</v>
      </c>
      <c r="F15" s="80" t="s">
        <v>137</v>
      </c>
      <c r="H15" s="80" t="s">
        <v>136</v>
      </c>
      <c r="I15" s="80" t="s">
        <v>137</v>
      </c>
      <c r="K15" s="1"/>
      <c r="L15" s="1"/>
      <c r="M15" s="1"/>
    </row>
    <row r="16" spans="2:13" x14ac:dyDescent="0.55000000000000004">
      <c r="B16" s="41" t="s">
        <v>118</v>
      </c>
      <c r="C16" s="42"/>
      <c r="D16" s="38">
        <v>372688</v>
      </c>
      <c r="E16" s="38">
        <v>300738</v>
      </c>
      <c r="F16" s="38">
        <v>228788</v>
      </c>
      <c r="H16" s="36">
        <f t="shared" ref="H16:I18" si="1">E16-D16</f>
        <v>-71950</v>
      </c>
      <c r="I16" s="36">
        <f t="shared" si="1"/>
        <v>-71950</v>
      </c>
      <c r="M16" s="1"/>
    </row>
    <row r="17" spans="2:13" x14ac:dyDescent="0.55000000000000004">
      <c r="B17" s="41" t="s">
        <v>106</v>
      </c>
      <c r="C17" s="42"/>
      <c r="D17" s="38">
        <v>1223840</v>
      </c>
      <c r="E17" s="38">
        <v>1556224</v>
      </c>
      <c r="F17" s="38">
        <v>2758560</v>
      </c>
      <c r="H17" s="36">
        <f t="shared" si="1"/>
        <v>332384</v>
      </c>
      <c r="I17" s="36">
        <f t="shared" si="1"/>
        <v>1202336</v>
      </c>
      <c r="M17" s="1"/>
    </row>
    <row r="18" spans="2:13" x14ac:dyDescent="0.55000000000000004">
      <c r="B18" s="41" t="s">
        <v>119</v>
      </c>
      <c r="C18" s="42"/>
      <c r="D18" s="38">
        <v>493356</v>
      </c>
      <c r="E18" s="38">
        <v>373356</v>
      </c>
      <c r="F18" s="38">
        <v>253356</v>
      </c>
      <c r="H18" s="36">
        <f t="shared" si="1"/>
        <v>-120000</v>
      </c>
      <c r="I18" s="36">
        <f t="shared" si="1"/>
        <v>-120000</v>
      </c>
      <c r="K18" s="1"/>
      <c r="L18" s="1"/>
      <c r="M18" s="1"/>
    </row>
    <row r="19" spans="2:13" x14ac:dyDescent="0.55000000000000004">
      <c r="B19" s="43"/>
      <c r="C19" s="44" t="s">
        <v>85</v>
      </c>
      <c r="D19" s="35">
        <f>SUM(D16:D18)</f>
        <v>2089884</v>
      </c>
      <c r="E19" s="35">
        <f>SUM(E16:E18)</f>
        <v>2230318</v>
      </c>
      <c r="F19" s="35">
        <f>SUM(F16:F18)</f>
        <v>3240704</v>
      </c>
      <c r="H19" s="35">
        <f>SUM(H16:H18)</f>
        <v>140434</v>
      </c>
      <c r="I19" s="35">
        <f>SUM(I16:I18)</f>
        <v>1010386</v>
      </c>
      <c r="K19" s="1"/>
      <c r="L19" s="1"/>
      <c r="M19" s="1"/>
    </row>
    <row r="20" spans="2:13" x14ac:dyDescent="0.55000000000000004">
      <c r="D20" s="1"/>
    </row>
  </sheetData>
  <mergeCells count="4">
    <mergeCell ref="B9:C9"/>
    <mergeCell ref="B11:C11"/>
    <mergeCell ref="B12:C12"/>
    <mergeCell ref="B15:C15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98"/>
  <sheetViews>
    <sheetView tabSelected="1" workbookViewId="0">
      <selection activeCell="C20" sqref="C20"/>
    </sheetView>
  </sheetViews>
  <sheetFormatPr defaultRowHeight="18" x14ac:dyDescent="0.55000000000000004"/>
  <cols>
    <col min="1" max="3" width="2.58203125" customWidth="1"/>
    <col min="4" max="4" width="16.25" style="1" bestFit="1" customWidth="1"/>
    <col min="5" max="7" width="12.9140625" style="1" bestFit="1" customWidth="1"/>
    <col min="8" max="8" width="1.58203125" customWidth="1"/>
    <col min="9" max="10" width="12.9140625" style="29" bestFit="1" customWidth="1"/>
    <col min="11" max="11" width="11.08203125" bestFit="1" customWidth="1"/>
    <col min="12" max="12" width="10.1640625" bestFit="1" customWidth="1"/>
    <col min="14" max="14" width="10.1640625" bestFit="1" customWidth="1"/>
    <col min="16" max="16" width="10.1640625" bestFit="1" customWidth="1"/>
  </cols>
  <sheetData>
    <row r="1" spans="2:16" x14ac:dyDescent="0.55000000000000004">
      <c r="B1" s="3" t="s">
        <v>131</v>
      </c>
    </row>
    <row r="2" spans="2:16" x14ac:dyDescent="0.55000000000000004">
      <c r="B2" s="60"/>
      <c r="C2" s="61"/>
      <c r="D2" s="39"/>
      <c r="E2" s="80" t="s">
        <v>138</v>
      </c>
      <c r="F2" s="80" t="s">
        <v>136</v>
      </c>
      <c r="G2" s="80" t="s">
        <v>137</v>
      </c>
      <c r="I2" s="80" t="s">
        <v>136</v>
      </c>
      <c r="J2" s="80" t="s">
        <v>137</v>
      </c>
    </row>
    <row r="3" spans="2:16" x14ac:dyDescent="0.55000000000000004">
      <c r="B3" s="45" t="s">
        <v>0</v>
      </c>
      <c r="C3" s="52"/>
      <c r="D3" s="46"/>
      <c r="E3" s="35">
        <f>SUM(E4:E11)</f>
        <v>119716380</v>
      </c>
      <c r="F3" s="35">
        <f>SUM(F4:F11)</f>
        <v>136853435</v>
      </c>
      <c r="G3" s="35">
        <f>SUM(G4:G11)</f>
        <v>129119003</v>
      </c>
      <c r="I3" s="36">
        <f t="shared" ref="I3:I26" si="0">F3-E3</f>
        <v>17137055</v>
      </c>
      <c r="J3" s="36">
        <f t="shared" ref="J3:J26" si="1">G3-F3</f>
        <v>-7734432</v>
      </c>
    </row>
    <row r="4" spans="2:16" x14ac:dyDescent="0.55000000000000004">
      <c r="B4" s="48"/>
      <c r="C4" s="58" t="s">
        <v>1</v>
      </c>
      <c r="D4" s="46"/>
      <c r="E4" s="35">
        <v>33569283</v>
      </c>
      <c r="F4" s="35">
        <v>28588004</v>
      </c>
      <c r="G4" s="35">
        <v>33515896</v>
      </c>
      <c r="I4" s="36">
        <f t="shared" si="0"/>
        <v>-4981279</v>
      </c>
      <c r="J4" s="36">
        <f t="shared" si="1"/>
        <v>4927892</v>
      </c>
      <c r="L4" s="2"/>
      <c r="N4" s="2"/>
    </row>
    <row r="5" spans="2:16" x14ac:dyDescent="0.55000000000000004">
      <c r="B5" s="48"/>
      <c r="C5" s="58" t="s">
        <v>70</v>
      </c>
      <c r="D5" s="46"/>
      <c r="E5" s="35">
        <v>16640000</v>
      </c>
      <c r="F5" s="35">
        <v>24128000</v>
      </c>
      <c r="G5" s="35">
        <v>21232640</v>
      </c>
      <c r="I5" s="36">
        <f t="shared" si="0"/>
        <v>7488000</v>
      </c>
      <c r="J5" s="36">
        <f t="shared" si="1"/>
        <v>-2895360</v>
      </c>
    </row>
    <row r="6" spans="2:16" s="29" customFormat="1" x14ac:dyDescent="0.55000000000000004">
      <c r="B6" s="62"/>
      <c r="C6" s="63" t="s">
        <v>2</v>
      </c>
      <c r="D6" s="64"/>
      <c r="E6" s="37">
        <v>66325771</v>
      </c>
      <c r="F6" s="37">
        <v>79539791</v>
      </c>
      <c r="G6" s="37">
        <v>68795016</v>
      </c>
      <c r="I6" s="36">
        <f t="shared" si="0"/>
        <v>13214020</v>
      </c>
      <c r="J6" s="36">
        <f t="shared" si="1"/>
        <v>-10744775</v>
      </c>
      <c r="K6"/>
      <c r="L6"/>
      <c r="M6"/>
      <c r="N6"/>
      <c r="O6"/>
      <c r="P6"/>
    </row>
    <row r="7" spans="2:16" s="29" customFormat="1" x14ac:dyDescent="0.55000000000000004">
      <c r="B7" s="62"/>
      <c r="C7" s="63" t="s">
        <v>71</v>
      </c>
      <c r="D7" s="64"/>
      <c r="E7" s="37">
        <v>2168400</v>
      </c>
      <c r="F7" s="37">
        <v>3035760</v>
      </c>
      <c r="G7" s="37">
        <v>3671469</v>
      </c>
      <c r="I7" s="36">
        <f t="shared" si="0"/>
        <v>867360</v>
      </c>
      <c r="J7" s="36">
        <f t="shared" si="1"/>
        <v>635709</v>
      </c>
      <c r="K7"/>
      <c r="L7"/>
    </row>
    <row r="8" spans="2:16" s="29" customFormat="1" x14ac:dyDescent="0.55000000000000004">
      <c r="B8" s="62"/>
      <c r="C8" s="65" t="s">
        <v>72</v>
      </c>
      <c r="D8" s="66"/>
      <c r="E8" s="37">
        <v>213200</v>
      </c>
      <c r="F8" s="37">
        <v>298480</v>
      </c>
      <c r="G8" s="37">
        <v>262662</v>
      </c>
      <c r="I8" s="36">
        <f t="shared" si="0"/>
        <v>85280</v>
      </c>
      <c r="J8" s="36">
        <f t="shared" si="1"/>
        <v>-35818</v>
      </c>
      <c r="K8"/>
      <c r="L8"/>
    </row>
    <row r="9" spans="2:16" s="29" customFormat="1" x14ac:dyDescent="0.55000000000000004">
      <c r="B9" s="62"/>
      <c r="C9" s="67" t="s">
        <v>3</v>
      </c>
      <c r="D9" s="68"/>
      <c r="E9" s="37">
        <v>726726</v>
      </c>
      <c r="F9" s="37">
        <v>917400</v>
      </c>
      <c r="G9" s="37">
        <v>1295320</v>
      </c>
      <c r="I9" s="36">
        <f t="shared" si="0"/>
        <v>190674</v>
      </c>
      <c r="J9" s="36">
        <f t="shared" si="1"/>
        <v>377920</v>
      </c>
      <c r="K9"/>
      <c r="L9"/>
    </row>
    <row r="10" spans="2:16" s="29" customFormat="1" x14ac:dyDescent="0.55000000000000004">
      <c r="B10" s="62"/>
      <c r="C10" s="67" t="s">
        <v>92</v>
      </c>
      <c r="D10" s="68"/>
      <c r="E10" s="73">
        <v>0</v>
      </c>
      <c r="F10" s="73">
        <v>346000</v>
      </c>
      <c r="G10" s="73">
        <v>346000</v>
      </c>
      <c r="I10" s="36">
        <f t="shared" si="0"/>
        <v>346000</v>
      </c>
      <c r="J10" s="36">
        <f t="shared" si="1"/>
        <v>0</v>
      </c>
    </row>
    <row r="11" spans="2:16" s="29" customFormat="1" x14ac:dyDescent="0.55000000000000004">
      <c r="B11" s="69"/>
      <c r="C11" s="67" t="s">
        <v>73</v>
      </c>
      <c r="D11" s="68"/>
      <c r="E11" s="37">
        <v>73000</v>
      </c>
      <c r="F11" s="73">
        <v>0</v>
      </c>
      <c r="G11" s="73">
        <v>0</v>
      </c>
      <c r="I11" s="36">
        <f t="shared" si="0"/>
        <v>-73000</v>
      </c>
      <c r="J11" s="36">
        <f t="shared" si="1"/>
        <v>0</v>
      </c>
    </row>
    <row r="12" spans="2:16" x14ac:dyDescent="0.55000000000000004">
      <c r="B12" s="45" t="s">
        <v>48</v>
      </c>
      <c r="C12" s="52"/>
      <c r="D12" s="46"/>
      <c r="E12" s="35">
        <f t="shared" ref="E12:F12" si="2">SUM(E13,E17,E19)</f>
        <v>8017272</v>
      </c>
      <c r="F12" s="35">
        <f t="shared" si="2"/>
        <v>9984868</v>
      </c>
      <c r="G12" s="35">
        <f t="shared" ref="G12" si="3">SUM(G13,G17,G19)</f>
        <v>11233814</v>
      </c>
      <c r="I12" s="36">
        <f t="shared" si="0"/>
        <v>1967596</v>
      </c>
      <c r="J12" s="36">
        <f t="shared" si="1"/>
        <v>1248946</v>
      </c>
    </row>
    <row r="13" spans="2:16" x14ac:dyDescent="0.55000000000000004">
      <c r="B13" s="48"/>
      <c r="C13" s="45" t="s">
        <v>74</v>
      </c>
      <c r="D13" s="46"/>
      <c r="E13" s="35">
        <f>SUM(E14:E16)</f>
        <v>2972388</v>
      </c>
      <c r="F13" s="35">
        <f t="shared" ref="F13:G13" si="4">SUM(F14:F16)</f>
        <v>1889950</v>
      </c>
      <c r="G13" s="35">
        <f t="shared" si="4"/>
        <v>1218814</v>
      </c>
      <c r="I13" s="36">
        <f t="shared" si="0"/>
        <v>-1082438</v>
      </c>
      <c r="J13" s="36">
        <f t="shared" si="1"/>
        <v>-671136</v>
      </c>
    </row>
    <row r="14" spans="2:16" x14ac:dyDescent="0.55000000000000004">
      <c r="B14" s="48"/>
      <c r="C14" s="48"/>
      <c r="D14" s="41" t="s">
        <v>75</v>
      </c>
      <c r="E14" s="35">
        <v>2258472</v>
      </c>
      <c r="F14" s="35">
        <v>1129236</v>
      </c>
      <c r="G14" s="35">
        <v>564620</v>
      </c>
      <c r="I14" s="36">
        <f t="shared" si="0"/>
        <v>-1129236</v>
      </c>
      <c r="J14" s="36">
        <f t="shared" si="1"/>
        <v>-564616</v>
      </c>
    </row>
    <row r="15" spans="2:16" x14ac:dyDescent="0.55000000000000004">
      <c r="B15" s="48"/>
      <c r="C15" s="48"/>
      <c r="D15" s="41" t="s">
        <v>76</v>
      </c>
      <c r="E15" s="35">
        <v>713916</v>
      </c>
      <c r="F15" s="35">
        <v>428350</v>
      </c>
      <c r="G15" s="35">
        <v>257010</v>
      </c>
      <c r="I15" s="36">
        <f t="shared" si="0"/>
        <v>-285566</v>
      </c>
      <c r="J15" s="36">
        <f t="shared" si="1"/>
        <v>-171340</v>
      </c>
    </row>
    <row r="16" spans="2:16" x14ac:dyDescent="0.55000000000000004">
      <c r="B16" s="48"/>
      <c r="C16" s="49"/>
      <c r="D16" s="41" t="s">
        <v>93</v>
      </c>
      <c r="E16" s="73">
        <v>0</v>
      </c>
      <c r="F16" s="35">
        <v>332364</v>
      </c>
      <c r="G16" s="73">
        <v>397184</v>
      </c>
      <c r="I16" s="36">
        <f t="shared" si="0"/>
        <v>332364</v>
      </c>
      <c r="J16" s="36">
        <f t="shared" si="1"/>
        <v>64820</v>
      </c>
    </row>
    <row r="17" spans="2:10" x14ac:dyDescent="0.55000000000000004">
      <c r="B17" s="48"/>
      <c r="C17" s="45" t="s">
        <v>94</v>
      </c>
      <c r="D17" s="46"/>
      <c r="E17" s="73">
        <f>E18</f>
        <v>0</v>
      </c>
      <c r="F17" s="35">
        <f>F18</f>
        <v>1209600</v>
      </c>
      <c r="G17" s="35">
        <f>G18</f>
        <v>919296</v>
      </c>
      <c r="I17" s="36">
        <f t="shared" si="0"/>
        <v>1209600</v>
      </c>
      <c r="J17" s="36">
        <f t="shared" si="1"/>
        <v>-290304</v>
      </c>
    </row>
    <row r="18" spans="2:10" x14ac:dyDescent="0.55000000000000004">
      <c r="B18" s="48"/>
      <c r="C18" s="49"/>
      <c r="D18" s="41" t="s">
        <v>95</v>
      </c>
      <c r="E18" s="73">
        <v>0</v>
      </c>
      <c r="F18" s="35">
        <v>1209600</v>
      </c>
      <c r="G18" s="35">
        <v>919296</v>
      </c>
      <c r="I18" s="36">
        <f t="shared" si="0"/>
        <v>1209600</v>
      </c>
      <c r="J18" s="36">
        <f t="shared" si="1"/>
        <v>-290304</v>
      </c>
    </row>
    <row r="19" spans="2:10" x14ac:dyDescent="0.55000000000000004">
      <c r="B19" s="48"/>
      <c r="C19" s="45" t="s">
        <v>153</v>
      </c>
      <c r="D19" s="47"/>
      <c r="E19" s="42">
        <f>SUM(E20:E25)</f>
        <v>5044884</v>
      </c>
      <c r="F19" s="42">
        <f>SUM(F20:F25)</f>
        <v>6885318</v>
      </c>
      <c r="G19" s="42">
        <f>SUM(G20:G25)</f>
        <v>9095704</v>
      </c>
      <c r="I19" s="36">
        <f t="shared" si="0"/>
        <v>1840434</v>
      </c>
      <c r="J19" s="36">
        <f t="shared" si="1"/>
        <v>2210386</v>
      </c>
    </row>
    <row r="20" spans="2:10" x14ac:dyDescent="0.55000000000000004">
      <c r="B20" s="48"/>
      <c r="C20" s="48"/>
      <c r="D20" s="35" t="s">
        <v>77</v>
      </c>
      <c r="E20" s="42">
        <v>260000</v>
      </c>
      <c r="F20" s="42">
        <v>260000</v>
      </c>
      <c r="G20" s="42">
        <v>260000</v>
      </c>
      <c r="I20" s="36">
        <f t="shared" si="0"/>
        <v>0</v>
      </c>
      <c r="J20" s="36">
        <f t="shared" si="1"/>
        <v>0</v>
      </c>
    </row>
    <row r="21" spans="2:10" x14ac:dyDescent="0.55000000000000004">
      <c r="B21" s="48"/>
      <c r="C21" s="48"/>
      <c r="D21" s="35" t="s">
        <v>78</v>
      </c>
      <c r="E21" s="42">
        <v>520000</v>
      </c>
      <c r="F21" s="42">
        <v>520000</v>
      </c>
      <c r="G21" s="42">
        <v>520000</v>
      </c>
      <c r="I21" s="36">
        <f t="shared" si="0"/>
        <v>0</v>
      </c>
      <c r="J21" s="36">
        <f t="shared" si="1"/>
        <v>0</v>
      </c>
    </row>
    <row r="22" spans="2:10" x14ac:dyDescent="0.55000000000000004">
      <c r="B22" s="48"/>
      <c r="C22" s="48"/>
      <c r="D22" s="35" t="s">
        <v>79</v>
      </c>
      <c r="E22" s="42">
        <v>2089884</v>
      </c>
      <c r="F22" s="42">
        <v>2230318</v>
      </c>
      <c r="G22" s="42">
        <v>3240704</v>
      </c>
      <c r="I22" s="36">
        <f t="shared" si="0"/>
        <v>140434</v>
      </c>
      <c r="J22" s="36">
        <f t="shared" si="1"/>
        <v>1010386</v>
      </c>
    </row>
    <row r="23" spans="2:10" x14ac:dyDescent="0.55000000000000004">
      <c r="B23" s="48"/>
      <c r="C23" s="48"/>
      <c r="D23" s="35" t="s">
        <v>80</v>
      </c>
      <c r="E23" s="42">
        <v>50000</v>
      </c>
      <c r="F23" s="42">
        <v>50000</v>
      </c>
      <c r="G23" s="42">
        <v>50000</v>
      </c>
      <c r="I23" s="36">
        <f t="shared" si="0"/>
        <v>0</v>
      </c>
      <c r="J23" s="36">
        <f t="shared" si="1"/>
        <v>0</v>
      </c>
    </row>
    <row r="24" spans="2:10" x14ac:dyDescent="0.55000000000000004">
      <c r="B24" s="48"/>
      <c r="C24" s="48"/>
      <c r="D24" s="35" t="s">
        <v>81</v>
      </c>
      <c r="E24" s="42">
        <v>2125000</v>
      </c>
      <c r="F24" s="42">
        <v>3325000</v>
      </c>
      <c r="G24" s="42">
        <v>4525000</v>
      </c>
      <c r="I24" s="36">
        <f t="shared" si="0"/>
        <v>1200000</v>
      </c>
      <c r="J24" s="36">
        <f t="shared" si="1"/>
        <v>1200000</v>
      </c>
    </row>
    <row r="25" spans="2:10" x14ac:dyDescent="0.55000000000000004">
      <c r="B25" s="49"/>
      <c r="C25" s="49"/>
      <c r="D25" s="37" t="s">
        <v>96</v>
      </c>
      <c r="E25" s="73">
        <v>0</v>
      </c>
      <c r="F25" s="35">
        <v>500000</v>
      </c>
      <c r="G25" s="35">
        <v>500000</v>
      </c>
      <c r="I25" s="36">
        <f t="shared" si="0"/>
        <v>500000</v>
      </c>
      <c r="J25" s="36">
        <f t="shared" si="1"/>
        <v>0</v>
      </c>
    </row>
    <row r="26" spans="2:10" x14ac:dyDescent="0.55000000000000004">
      <c r="B26" s="50" t="s">
        <v>4</v>
      </c>
      <c r="C26" s="54"/>
      <c r="D26" s="42"/>
      <c r="E26" s="35">
        <f>SUM(E3,E12)</f>
        <v>127733652</v>
      </c>
      <c r="F26" s="35">
        <f>SUM(F3,F12)</f>
        <v>146838303</v>
      </c>
      <c r="G26" s="35">
        <f>SUM(G3,G12)</f>
        <v>140352817</v>
      </c>
      <c r="I26" s="36">
        <f t="shared" si="0"/>
        <v>19104651</v>
      </c>
      <c r="J26" s="36">
        <f t="shared" si="1"/>
        <v>-6485486</v>
      </c>
    </row>
    <row r="27" spans="2:10" x14ac:dyDescent="0.55000000000000004">
      <c r="I27" s="28"/>
      <c r="J27" s="28"/>
    </row>
    <row r="28" spans="2:10" x14ac:dyDescent="0.55000000000000004">
      <c r="B28" s="60"/>
      <c r="C28" s="61"/>
      <c r="D28" s="39"/>
      <c r="E28" s="34" t="s">
        <v>117</v>
      </c>
      <c r="F28" s="34" t="s">
        <v>112</v>
      </c>
      <c r="G28" s="34" t="s">
        <v>111</v>
      </c>
      <c r="I28" s="34" t="s">
        <v>112</v>
      </c>
      <c r="J28" s="34" t="s">
        <v>111</v>
      </c>
    </row>
    <row r="29" spans="2:10" x14ac:dyDescent="0.55000000000000004">
      <c r="B29" s="45" t="s">
        <v>5</v>
      </c>
      <c r="C29" s="52"/>
      <c r="D29" s="47"/>
      <c r="E29" s="35">
        <f>SUM(E30:E37)</f>
        <v>52551667</v>
      </c>
      <c r="F29" s="35">
        <f>SUM(F30:F37)</f>
        <v>59543092</v>
      </c>
      <c r="G29" s="35">
        <f>SUM(G30:G37)</f>
        <v>54060213</v>
      </c>
      <c r="I29" s="36">
        <f t="shared" ref="I29:I41" si="5">F29-E29</f>
        <v>6991425</v>
      </c>
      <c r="J29" s="36">
        <f t="shared" ref="J29:J41" si="6">G29-F29</f>
        <v>-5482879</v>
      </c>
    </row>
    <row r="30" spans="2:10" x14ac:dyDescent="0.55000000000000004">
      <c r="B30" s="48"/>
      <c r="C30" s="58" t="s">
        <v>6</v>
      </c>
      <c r="D30" s="47"/>
      <c r="E30" s="35">
        <v>33682100</v>
      </c>
      <c r="F30" s="35">
        <v>41092162</v>
      </c>
      <c r="G30" s="35">
        <v>36161103</v>
      </c>
      <c r="I30" s="36">
        <f t="shared" si="5"/>
        <v>7410062</v>
      </c>
      <c r="J30" s="36">
        <f t="shared" si="6"/>
        <v>-4931059</v>
      </c>
    </row>
    <row r="31" spans="2:10" x14ac:dyDescent="0.55000000000000004">
      <c r="B31" s="48"/>
      <c r="C31" s="58" t="s">
        <v>7</v>
      </c>
      <c r="D31" s="47"/>
      <c r="E31" s="35">
        <v>6240000</v>
      </c>
      <c r="F31" s="35">
        <v>5230000</v>
      </c>
      <c r="G31" s="35">
        <v>8240000</v>
      </c>
      <c r="I31" s="36">
        <f t="shared" si="5"/>
        <v>-1010000</v>
      </c>
      <c r="J31" s="36">
        <f t="shared" si="6"/>
        <v>3010000</v>
      </c>
    </row>
    <row r="32" spans="2:10" x14ac:dyDescent="0.55000000000000004">
      <c r="B32" s="48"/>
      <c r="C32" s="58" t="s">
        <v>82</v>
      </c>
      <c r="D32" s="47"/>
      <c r="E32" s="35">
        <v>2807958</v>
      </c>
      <c r="F32" s="35">
        <v>2707990</v>
      </c>
      <c r="G32" s="35">
        <v>1807950</v>
      </c>
      <c r="I32" s="36">
        <f t="shared" si="5"/>
        <v>-99968</v>
      </c>
      <c r="J32" s="36">
        <f t="shared" si="6"/>
        <v>-900040</v>
      </c>
    </row>
    <row r="33" spans="2:11" x14ac:dyDescent="0.55000000000000004">
      <c r="B33" s="48"/>
      <c r="C33" s="63" t="s">
        <v>49</v>
      </c>
      <c r="D33" s="70"/>
      <c r="E33" s="37">
        <v>500734</v>
      </c>
      <c r="F33" s="37">
        <v>609200</v>
      </c>
      <c r="G33" s="37">
        <v>513730</v>
      </c>
      <c r="I33" s="36">
        <f t="shared" si="5"/>
        <v>108466</v>
      </c>
      <c r="J33" s="36">
        <f t="shared" si="6"/>
        <v>-95470</v>
      </c>
    </row>
    <row r="34" spans="2:11" x14ac:dyDescent="0.55000000000000004">
      <c r="B34" s="48"/>
      <c r="C34" s="65" t="s">
        <v>8</v>
      </c>
      <c r="D34" s="71"/>
      <c r="E34" s="37">
        <v>1818440</v>
      </c>
      <c r="F34" s="37">
        <v>3755060</v>
      </c>
      <c r="G34" s="37">
        <v>978880</v>
      </c>
      <c r="I34" s="36">
        <f t="shared" si="5"/>
        <v>1936620</v>
      </c>
      <c r="J34" s="36">
        <f t="shared" si="6"/>
        <v>-2776180</v>
      </c>
    </row>
    <row r="35" spans="2:11" x14ac:dyDescent="0.55000000000000004">
      <c r="B35" s="48"/>
      <c r="C35" s="67" t="s">
        <v>97</v>
      </c>
      <c r="D35" s="72"/>
      <c r="E35" s="73">
        <v>0</v>
      </c>
      <c r="F35" s="35">
        <v>420980</v>
      </c>
      <c r="G35" s="35">
        <v>38850</v>
      </c>
      <c r="I35" s="36">
        <f t="shared" si="5"/>
        <v>420980</v>
      </c>
      <c r="J35" s="36">
        <f t="shared" si="6"/>
        <v>-382130</v>
      </c>
    </row>
    <row r="36" spans="2:11" x14ac:dyDescent="0.55000000000000004">
      <c r="B36" s="48"/>
      <c r="C36" s="59" t="s">
        <v>9</v>
      </c>
      <c r="D36" s="51"/>
      <c r="E36" s="35">
        <v>1574435</v>
      </c>
      <c r="F36" s="35">
        <v>1809700</v>
      </c>
      <c r="G36" s="35">
        <v>1398700</v>
      </c>
      <c r="I36" s="36">
        <f t="shared" si="5"/>
        <v>235265</v>
      </c>
      <c r="J36" s="36">
        <f t="shared" si="6"/>
        <v>-411000</v>
      </c>
    </row>
    <row r="37" spans="2:11" x14ac:dyDescent="0.55000000000000004">
      <c r="B37" s="49"/>
      <c r="C37" s="91" t="s">
        <v>83</v>
      </c>
      <c r="D37" s="92"/>
      <c r="E37" s="35">
        <v>5928000</v>
      </c>
      <c r="F37" s="35">
        <v>3918000</v>
      </c>
      <c r="G37" s="35">
        <v>4921000</v>
      </c>
      <c r="I37" s="36">
        <f t="shared" si="5"/>
        <v>-2010000</v>
      </c>
      <c r="J37" s="36">
        <f t="shared" si="6"/>
        <v>1003000</v>
      </c>
    </row>
    <row r="38" spans="2:11" x14ac:dyDescent="0.55000000000000004">
      <c r="B38" s="45" t="s">
        <v>10</v>
      </c>
      <c r="C38" s="52"/>
      <c r="D38" s="47"/>
      <c r="E38" s="35">
        <f>SUM(E39:E40)</f>
        <v>35984000</v>
      </c>
      <c r="F38" s="35">
        <f>SUM(F39:F40)</f>
        <v>38756000</v>
      </c>
      <c r="G38" s="35">
        <f>SUM(G39:G40)</f>
        <v>34715600</v>
      </c>
      <c r="I38" s="36">
        <f t="shared" si="5"/>
        <v>2772000</v>
      </c>
      <c r="J38" s="36">
        <f t="shared" si="6"/>
        <v>-4040400</v>
      </c>
    </row>
    <row r="39" spans="2:11" x14ac:dyDescent="0.55000000000000004">
      <c r="B39" s="48"/>
      <c r="C39" s="58" t="s">
        <v>11</v>
      </c>
      <c r="D39" s="47"/>
      <c r="E39" s="35">
        <v>31226000</v>
      </c>
      <c r="F39" s="35">
        <v>34884000</v>
      </c>
      <c r="G39" s="35">
        <v>31888600</v>
      </c>
      <c r="I39" s="36">
        <f t="shared" si="5"/>
        <v>3658000</v>
      </c>
      <c r="J39" s="36">
        <f t="shared" si="6"/>
        <v>-2995400</v>
      </c>
    </row>
    <row r="40" spans="2:11" x14ac:dyDescent="0.55000000000000004">
      <c r="B40" s="49"/>
      <c r="C40" s="41" t="s">
        <v>84</v>
      </c>
      <c r="D40" s="42"/>
      <c r="E40" s="35">
        <v>4758000</v>
      </c>
      <c r="F40" s="35">
        <v>3872000</v>
      </c>
      <c r="G40" s="35">
        <v>2827000</v>
      </c>
      <c r="I40" s="36">
        <f t="shared" si="5"/>
        <v>-886000</v>
      </c>
      <c r="J40" s="36">
        <f t="shared" si="6"/>
        <v>-1045000</v>
      </c>
    </row>
    <row r="41" spans="2:11" x14ac:dyDescent="0.55000000000000004">
      <c r="B41" s="50" t="s">
        <v>12</v>
      </c>
      <c r="C41" s="54"/>
      <c r="D41" s="42"/>
      <c r="E41" s="35">
        <f>SUM(E29,E38)</f>
        <v>88535667</v>
      </c>
      <c r="F41" s="35">
        <f>SUM(F29,F38)</f>
        <v>98299092</v>
      </c>
      <c r="G41" s="35">
        <f>SUM(G29,G38)</f>
        <v>88775813</v>
      </c>
      <c r="I41" s="36">
        <f t="shared" si="5"/>
        <v>9763425</v>
      </c>
      <c r="J41" s="36">
        <f t="shared" si="6"/>
        <v>-9523279</v>
      </c>
    </row>
    <row r="42" spans="2:11" x14ac:dyDescent="0.55000000000000004">
      <c r="B42" s="45" t="s">
        <v>13</v>
      </c>
      <c r="C42" s="52"/>
      <c r="D42" s="47"/>
      <c r="E42" s="35">
        <f>SUM(E43:E44)</f>
        <v>39197985</v>
      </c>
      <c r="F42" s="35">
        <f t="shared" ref="F42:G42" si="7">SUM(F43:F44)</f>
        <v>48539211</v>
      </c>
      <c r="G42" s="35">
        <f t="shared" si="7"/>
        <v>51577004</v>
      </c>
      <c r="I42" s="36">
        <f t="shared" ref="I42:J47" si="8">F42-E42</f>
        <v>9341226</v>
      </c>
      <c r="J42" s="36">
        <f t="shared" si="8"/>
        <v>3037793</v>
      </c>
    </row>
    <row r="43" spans="2:11" x14ac:dyDescent="0.55000000000000004">
      <c r="B43" s="48"/>
      <c r="C43" s="41" t="s">
        <v>14</v>
      </c>
      <c r="D43" s="42"/>
      <c r="E43" s="35">
        <v>10000000</v>
      </c>
      <c r="F43" s="35">
        <v>10000000</v>
      </c>
      <c r="G43" s="35">
        <v>10000000</v>
      </c>
      <c r="I43" s="36">
        <f t="shared" si="8"/>
        <v>0</v>
      </c>
      <c r="J43" s="36">
        <f t="shared" si="8"/>
        <v>0</v>
      </c>
    </row>
    <row r="44" spans="2:11" x14ac:dyDescent="0.55000000000000004">
      <c r="B44" s="48"/>
      <c r="C44" s="58" t="s">
        <v>15</v>
      </c>
      <c r="D44" s="47"/>
      <c r="E44" s="35">
        <f>E45</f>
        <v>29197985</v>
      </c>
      <c r="F44" s="35">
        <f t="shared" ref="F44:G45" si="9">F45</f>
        <v>38539211</v>
      </c>
      <c r="G44" s="35">
        <f t="shared" si="9"/>
        <v>41577004</v>
      </c>
      <c r="I44" s="36">
        <f t="shared" si="8"/>
        <v>9341226</v>
      </c>
      <c r="J44" s="36">
        <f t="shared" si="8"/>
        <v>3037793</v>
      </c>
    </row>
    <row r="45" spans="2:11" x14ac:dyDescent="0.55000000000000004">
      <c r="B45" s="48"/>
      <c r="C45" s="48"/>
      <c r="D45" s="35" t="s">
        <v>16</v>
      </c>
      <c r="E45" s="35">
        <f>E46</f>
        <v>29197985</v>
      </c>
      <c r="F45" s="35">
        <f t="shared" si="9"/>
        <v>38539211</v>
      </c>
      <c r="G45" s="35">
        <f t="shared" si="9"/>
        <v>41577004</v>
      </c>
      <c r="I45" s="36">
        <f t="shared" si="8"/>
        <v>9341226</v>
      </c>
      <c r="J45" s="36">
        <f t="shared" si="8"/>
        <v>3037793</v>
      </c>
      <c r="K45" s="2"/>
    </row>
    <row r="46" spans="2:11" x14ac:dyDescent="0.55000000000000004">
      <c r="B46" s="49"/>
      <c r="C46" s="49"/>
      <c r="D46" s="35" t="s">
        <v>132</v>
      </c>
      <c r="E46" s="35">
        <v>29197985</v>
      </c>
      <c r="F46" s="35">
        <v>38539211</v>
      </c>
      <c r="G46" s="35">
        <v>41577004</v>
      </c>
      <c r="I46" s="36">
        <f t="shared" si="8"/>
        <v>9341226</v>
      </c>
      <c r="J46" s="36">
        <f t="shared" si="8"/>
        <v>3037793</v>
      </c>
    </row>
    <row r="47" spans="2:11" x14ac:dyDescent="0.55000000000000004">
      <c r="B47" s="50" t="s">
        <v>17</v>
      </c>
      <c r="C47" s="54"/>
      <c r="D47" s="42"/>
      <c r="E47" s="35">
        <f>SUM(E41,E42)</f>
        <v>127733652</v>
      </c>
      <c r="F47" s="35">
        <f>SUM(F41,F42)</f>
        <v>146838303</v>
      </c>
      <c r="G47" s="35">
        <f>SUM(G41,G42)</f>
        <v>140352817</v>
      </c>
      <c r="I47" s="36">
        <f t="shared" si="8"/>
        <v>19104651</v>
      </c>
      <c r="J47" s="36">
        <f t="shared" si="8"/>
        <v>-6485486</v>
      </c>
    </row>
    <row r="48" spans="2:11" x14ac:dyDescent="0.55000000000000004">
      <c r="E48" s="1">
        <f>E26-E47</f>
        <v>0</v>
      </c>
      <c r="F48" s="1">
        <f t="shared" ref="F48:G48" si="10">F26-F47</f>
        <v>0</v>
      </c>
      <c r="G48" s="1">
        <f t="shared" si="10"/>
        <v>0</v>
      </c>
      <c r="I48" s="28"/>
      <c r="J48" s="28"/>
    </row>
    <row r="49" spans="2:10" x14ac:dyDescent="0.55000000000000004">
      <c r="B49" s="3" t="s">
        <v>130</v>
      </c>
      <c r="F49" s="24"/>
      <c r="G49" s="24"/>
      <c r="I49" s="28"/>
      <c r="J49" s="28"/>
    </row>
    <row r="50" spans="2:10" x14ac:dyDescent="0.55000000000000004">
      <c r="B50" s="55"/>
      <c r="C50" s="56"/>
      <c r="D50" s="57"/>
      <c r="E50" s="34" t="s">
        <v>117</v>
      </c>
      <c r="F50" s="34" t="s">
        <v>112</v>
      </c>
      <c r="G50" s="34" t="s">
        <v>111</v>
      </c>
      <c r="I50" s="1"/>
      <c r="J50" s="1"/>
    </row>
    <row r="51" spans="2:10" x14ac:dyDescent="0.55000000000000004">
      <c r="B51" s="50" t="s">
        <v>18</v>
      </c>
      <c r="C51" s="54"/>
      <c r="D51" s="42"/>
      <c r="E51" s="35">
        <v>432936234</v>
      </c>
      <c r="F51" s="35">
        <v>528182205</v>
      </c>
      <c r="G51" s="35">
        <v>470082162</v>
      </c>
      <c r="I51" s="1"/>
      <c r="J51" s="1"/>
    </row>
    <row r="52" spans="2:10" x14ac:dyDescent="0.55000000000000004">
      <c r="B52" s="50" t="s">
        <v>19</v>
      </c>
      <c r="C52" s="54"/>
      <c r="D52" s="42"/>
      <c r="E52" s="35">
        <v>304200952</v>
      </c>
      <c r="F52" s="35">
        <v>391125161</v>
      </c>
      <c r="G52" s="35">
        <v>345301393</v>
      </c>
      <c r="I52" s="1"/>
      <c r="J52" s="1"/>
    </row>
    <row r="53" spans="2:10" x14ac:dyDescent="0.55000000000000004">
      <c r="B53" s="50" t="s">
        <v>20</v>
      </c>
      <c r="C53" s="54"/>
      <c r="D53" s="42"/>
      <c r="E53" s="35">
        <f>E51-E52</f>
        <v>128735282</v>
      </c>
      <c r="F53" s="35">
        <f>F51-F52</f>
        <v>137057044</v>
      </c>
      <c r="G53" s="35">
        <f>G51-G52</f>
        <v>124780769</v>
      </c>
      <c r="I53" s="1"/>
      <c r="J53" s="1"/>
    </row>
    <row r="54" spans="2:10" x14ac:dyDescent="0.55000000000000004">
      <c r="B54" s="50" t="s">
        <v>21</v>
      </c>
      <c r="C54" s="54"/>
      <c r="D54" s="42"/>
      <c r="E54" s="37">
        <v>120557928</v>
      </c>
      <c r="F54" s="37">
        <v>122677387</v>
      </c>
      <c r="G54" s="37">
        <v>119621761</v>
      </c>
      <c r="I54" s="1"/>
      <c r="J54" s="1"/>
    </row>
    <row r="55" spans="2:10" x14ac:dyDescent="0.55000000000000004">
      <c r="B55" s="50" t="s">
        <v>22</v>
      </c>
      <c r="C55" s="54"/>
      <c r="D55" s="42"/>
      <c r="E55" s="35">
        <f>E53-E54</f>
        <v>8177354</v>
      </c>
      <c r="F55" s="35">
        <f>F53-F54</f>
        <v>14379657</v>
      </c>
      <c r="G55" s="35">
        <f>G53-G54</f>
        <v>5159008</v>
      </c>
      <c r="I55" s="1"/>
      <c r="J55" s="1"/>
    </row>
    <row r="56" spans="2:10" x14ac:dyDescent="0.55000000000000004">
      <c r="B56" s="45" t="s">
        <v>23</v>
      </c>
      <c r="C56" s="52"/>
      <c r="D56" s="47"/>
      <c r="E56" s="35">
        <f>SUM(E57:E58)</f>
        <v>11121</v>
      </c>
      <c r="F56" s="35">
        <f>SUM(F57:F58)</f>
        <v>11311</v>
      </c>
      <c r="G56" s="35">
        <f>SUM(G57:G58)</f>
        <v>12071</v>
      </c>
      <c r="I56" s="1"/>
      <c r="J56" s="1"/>
    </row>
    <row r="57" spans="2:10" x14ac:dyDescent="0.55000000000000004">
      <c r="B57" s="48"/>
      <c r="C57" s="41" t="s">
        <v>24</v>
      </c>
      <c r="D57" s="42"/>
      <c r="E57" s="35">
        <v>4321</v>
      </c>
      <c r="F57" s="35">
        <v>4321</v>
      </c>
      <c r="G57" s="35">
        <v>4321</v>
      </c>
      <c r="I57" s="1"/>
      <c r="J57" s="1"/>
    </row>
    <row r="58" spans="2:10" x14ac:dyDescent="0.55000000000000004">
      <c r="B58" s="48"/>
      <c r="C58" s="41" t="s">
        <v>25</v>
      </c>
      <c r="D58" s="42"/>
      <c r="E58" s="35">
        <v>6800</v>
      </c>
      <c r="F58" s="35">
        <v>6990</v>
      </c>
      <c r="G58" s="35">
        <v>7750</v>
      </c>
      <c r="I58" s="1"/>
      <c r="J58" s="1"/>
    </row>
    <row r="59" spans="2:10" x14ac:dyDescent="0.55000000000000004">
      <c r="B59" s="45" t="s">
        <v>26</v>
      </c>
      <c r="C59" s="52"/>
      <c r="D59" s="47"/>
      <c r="E59" s="35">
        <f>SUM(E60:E61)</f>
        <v>657051</v>
      </c>
      <c r="F59" s="35">
        <f>SUM(F60:F61)</f>
        <v>853702</v>
      </c>
      <c r="G59" s="35">
        <f>SUM(G60:G61)</f>
        <v>713426</v>
      </c>
      <c r="I59" s="1"/>
      <c r="J59" s="1"/>
    </row>
    <row r="60" spans="2:10" x14ac:dyDescent="0.55000000000000004">
      <c r="B60" s="48"/>
      <c r="C60" s="41" t="s">
        <v>27</v>
      </c>
      <c r="D60" s="42"/>
      <c r="E60" s="35">
        <v>657051</v>
      </c>
      <c r="F60" s="35">
        <v>801602</v>
      </c>
      <c r="G60" s="35">
        <v>713426</v>
      </c>
      <c r="I60" s="1"/>
      <c r="J60" s="1"/>
    </row>
    <row r="61" spans="2:10" x14ac:dyDescent="0.55000000000000004">
      <c r="B61" s="49"/>
      <c r="C61" s="41" t="s">
        <v>99</v>
      </c>
      <c r="D61" s="42"/>
      <c r="E61" s="73">
        <v>0</v>
      </c>
      <c r="F61" s="35">
        <v>52100</v>
      </c>
      <c r="G61" s="73">
        <v>0</v>
      </c>
      <c r="I61" s="1"/>
      <c r="J61" s="1"/>
    </row>
    <row r="62" spans="2:10" x14ac:dyDescent="0.55000000000000004">
      <c r="B62" s="50" t="s">
        <v>28</v>
      </c>
      <c r="C62" s="54"/>
      <c r="D62" s="42"/>
      <c r="E62" s="35">
        <f>E55+E56-E59</f>
        <v>7531424</v>
      </c>
      <c r="F62" s="35">
        <f>F55+F56-F59</f>
        <v>13537266</v>
      </c>
      <c r="G62" s="35">
        <f>G55+G56-G59</f>
        <v>4457653</v>
      </c>
      <c r="I62" s="1"/>
      <c r="J62" s="1"/>
    </row>
    <row r="63" spans="2:10" x14ac:dyDescent="0.55000000000000004">
      <c r="B63" s="50" t="s">
        <v>29</v>
      </c>
      <c r="C63" s="54"/>
      <c r="D63" s="42"/>
      <c r="E63" s="35">
        <f>E62</f>
        <v>7531424</v>
      </c>
      <c r="F63" s="35">
        <f>F62</f>
        <v>13537266</v>
      </c>
      <c r="G63" s="35">
        <f>G62</f>
        <v>4457653</v>
      </c>
      <c r="I63" s="1"/>
      <c r="J63" s="1"/>
    </row>
    <row r="64" spans="2:10" x14ac:dyDescent="0.55000000000000004">
      <c r="B64" s="50" t="s">
        <v>30</v>
      </c>
      <c r="C64" s="54"/>
      <c r="D64" s="42"/>
      <c r="E64" s="35">
        <v>2259420</v>
      </c>
      <c r="F64" s="35">
        <v>4196040</v>
      </c>
      <c r="G64" s="35">
        <v>1419860</v>
      </c>
      <c r="I64" s="1"/>
      <c r="J64" s="1"/>
    </row>
    <row r="65" spans="2:11" x14ac:dyDescent="0.55000000000000004">
      <c r="B65" s="50" t="s">
        <v>31</v>
      </c>
      <c r="C65" s="54"/>
      <c r="D65" s="42"/>
      <c r="E65" s="35">
        <f>E63-E64</f>
        <v>5272004</v>
      </c>
      <c r="F65" s="35">
        <f>F63-F64</f>
        <v>9341226</v>
      </c>
      <c r="G65" s="35">
        <f>G63-G64</f>
        <v>3037793</v>
      </c>
      <c r="I65" s="1"/>
      <c r="J65" s="1"/>
    </row>
    <row r="66" spans="2:11" x14ac:dyDescent="0.55000000000000004">
      <c r="I66" s="1"/>
      <c r="J66" s="1"/>
    </row>
    <row r="67" spans="2:11" x14ac:dyDescent="0.55000000000000004">
      <c r="B67" s="3" t="s">
        <v>128</v>
      </c>
      <c r="F67" s="25"/>
      <c r="I67" s="28"/>
      <c r="J67" s="28"/>
    </row>
    <row r="68" spans="2:11" x14ac:dyDescent="0.55000000000000004">
      <c r="B68" s="55"/>
      <c r="C68" s="56"/>
      <c r="D68" s="57"/>
      <c r="E68" s="34" t="s">
        <v>117</v>
      </c>
      <c r="F68" s="34" t="s">
        <v>112</v>
      </c>
      <c r="G68" s="34" t="s">
        <v>111</v>
      </c>
      <c r="I68" s="1"/>
      <c r="J68" s="1"/>
      <c r="K68" s="1"/>
    </row>
    <row r="69" spans="2:11" x14ac:dyDescent="0.55000000000000004">
      <c r="B69" s="45" t="s">
        <v>32</v>
      </c>
      <c r="C69" s="52"/>
      <c r="D69" s="47"/>
      <c r="E69" s="35">
        <v>17280000</v>
      </c>
      <c r="F69" s="35">
        <v>17280000</v>
      </c>
      <c r="G69" s="35">
        <v>17280000</v>
      </c>
      <c r="I69" s="1"/>
      <c r="J69" s="1"/>
      <c r="K69" s="1"/>
    </row>
    <row r="70" spans="2:11" x14ac:dyDescent="0.55000000000000004">
      <c r="B70" s="50" t="s">
        <v>33</v>
      </c>
      <c r="C70" s="54"/>
      <c r="D70" s="42"/>
      <c r="E70" s="35">
        <v>35500000</v>
      </c>
      <c r="F70" s="35">
        <v>35504500</v>
      </c>
      <c r="G70" s="35">
        <v>35509800</v>
      </c>
      <c r="H70" s="1"/>
      <c r="I70" s="1"/>
      <c r="J70" s="1"/>
      <c r="K70" s="1"/>
    </row>
    <row r="71" spans="2:11" x14ac:dyDescent="0.55000000000000004">
      <c r="B71" s="49" t="s">
        <v>47</v>
      </c>
      <c r="C71" s="53"/>
      <c r="D71" s="51"/>
      <c r="E71" s="35">
        <v>1180000</v>
      </c>
      <c r="F71" s="35">
        <v>1240000</v>
      </c>
      <c r="G71" s="35">
        <v>1130000</v>
      </c>
      <c r="I71" s="1"/>
      <c r="J71" s="1"/>
      <c r="K71" s="1"/>
    </row>
    <row r="72" spans="2:11" x14ac:dyDescent="0.55000000000000004">
      <c r="B72" s="49" t="s">
        <v>34</v>
      </c>
      <c r="C72" s="53"/>
      <c r="D72" s="51"/>
      <c r="E72" s="35">
        <v>8094000</v>
      </c>
      <c r="F72" s="35">
        <v>8103675</v>
      </c>
      <c r="G72" s="35">
        <v>8087970</v>
      </c>
      <c r="I72" s="1"/>
      <c r="J72" s="1"/>
      <c r="K72" s="1"/>
    </row>
    <row r="73" spans="2:11" x14ac:dyDescent="0.55000000000000004">
      <c r="B73" s="49" t="s">
        <v>98</v>
      </c>
      <c r="C73" s="53"/>
      <c r="D73" s="51"/>
      <c r="E73" s="73">
        <v>492002</v>
      </c>
      <c r="F73" s="73">
        <v>590402</v>
      </c>
      <c r="G73" s="73">
        <v>767523</v>
      </c>
      <c r="I73" s="1"/>
      <c r="J73" s="1"/>
      <c r="K73" s="1"/>
    </row>
    <row r="74" spans="2:11" x14ac:dyDescent="0.55000000000000004">
      <c r="B74" s="49" t="s">
        <v>100</v>
      </c>
      <c r="C74" s="53"/>
      <c r="D74" s="51"/>
      <c r="E74" s="73">
        <v>0</v>
      </c>
      <c r="F74" s="73">
        <v>1492000</v>
      </c>
      <c r="G74" s="73">
        <v>1449000</v>
      </c>
      <c r="I74" s="1"/>
      <c r="J74" s="1"/>
      <c r="K74" s="1"/>
    </row>
    <row r="75" spans="2:11" x14ac:dyDescent="0.55000000000000004">
      <c r="B75" s="49" t="s">
        <v>86</v>
      </c>
      <c r="C75" s="53"/>
      <c r="D75" s="51"/>
      <c r="E75" s="37">
        <v>743409</v>
      </c>
      <c r="F75" s="37">
        <v>1908611</v>
      </c>
      <c r="G75" s="37">
        <v>1784710</v>
      </c>
      <c r="I75" s="1"/>
      <c r="J75" s="1"/>
      <c r="K75" s="1"/>
    </row>
    <row r="76" spans="2:11" x14ac:dyDescent="0.55000000000000004">
      <c r="B76" s="49" t="s">
        <v>36</v>
      </c>
      <c r="C76" s="53"/>
      <c r="D76" s="51"/>
      <c r="E76" s="35">
        <v>1876497</v>
      </c>
      <c r="F76" s="35">
        <v>1619713</v>
      </c>
      <c r="G76" s="35">
        <v>2478971</v>
      </c>
      <c r="I76" s="1"/>
      <c r="J76" s="1"/>
      <c r="K76" s="1"/>
    </row>
    <row r="77" spans="2:11" x14ac:dyDescent="0.55000000000000004">
      <c r="B77" s="49" t="s">
        <v>35</v>
      </c>
      <c r="C77" s="53"/>
      <c r="D77" s="51"/>
      <c r="E77" s="35">
        <v>4509279</v>
      </c>
      <c r="F77" s="35">
        <v>5511341</v>
      </c>
      <c r="G77" s="35">
        <v>4759795</v>
      </c>
      <c r="I77" s="1"/>
      <c r="J77" s="1"/>
      <c r="K77" s="1"/>
    </row>
    <row r="78" spans="2:11" x14ac:dyDescent="0.55000000000000004">
      <c r="B78" s="49" t="s">
        <v>38</v>
      </c>
      <c r="C78" s="53"/>
      <c r="D78" s="51"/>
      <c r="E78" s="35">
        <v>2258150</v>
      </c>
      <c r="F78" s="35">
        <v>1949140</v>
      </c>
      <c r="G78" s="35">
        <v>2020450</v>
      </c>
      <c r="I78" s="1"/>
      <c r="J78" s="1"/>
      <c r="K78" s="1"/>
    </row>
    <row r="79" spans="2:11" x14ac:dyDescent="0.55000000000000004">
      <c r="B79" s="49" t="s">
        <v>41</v>
      </c>
      <c r="C79" s="53"/>
      <c r="D79" s="51"/>
      <c r="E79" s="35">
        <v>4098825</v>
      </c>
      <c r="F79" s="35">
        <v>5009675</v>
      </c>
      <c r="G79" s="35">
        <v>4326538</v>
      </c>
      <c r="I79" s="1"/>
      <c r="J79" s="1"/>
      <c r="K79" s="1"/>
    </row>
    <row r="80" spans="2:11" x14ac:dyDescent="0.55000000000000004">
      <c r="B80" s="49" t="s">
        <v>87</v>
      </c>
      <c r="C80" s="53"/>
      <c r="D80" s="51"/>
      <c r="E80" s="35">
        <v>2055734</v>
      </c>
      <c r="F80" s="35">
        <v>2774423</v>
      </c>
      <c r="G80" s="35">
        <v>2839341</v>
      </c>
      <c r="I80" s="1"/>
      <c r="J80" s="1"/>
      <c r="K80" s="1"/>
    </row>
    <row r="81" spans="2:13" x14ac:dyDescent="0.55000000000000004">
      <c r="B81" s="49" t="s">
        <v>88</v>
      </c>
      <c r="C81" s="53"/>
      <c r="D81" s="51"/>
      <c r="E81" s="35">
        <v>82980</v>
      </c>
      <c r="F81" s="35">
        <v>101420</v>
      </c>
      <c r="G81" s="73">
        <v>529400</v>
      </c>
      <c r="I81" s="1"/>
      <c r="J81" s="1"/>
      <c r="K81" s="1"/>
    </row>
    <row r="82" spans="2:13" x14ac:dyDescent="0.55000000000000004">
      <c r="B82" s="49" t="s">
        <v>39</v>
      </c>
      <c r="C82" s="53"/>
      <c r="D82" s="51"/>
      <c r="E82" s="35">
        <v>337820</v>
      </c>
      <c r="F82" s="35">
        <v>291592</v>
      </c>
      <c r="G82" s="35">
        <v>302260</v>
      </c>
      <c r="I82" s="1"/>
      <c r="J82" s="1"/>
      <c r="K82" s="1"/>
    </row>
    <row r="83" spans="2:13" x14ac:dyDescent="0.55000000000000004">
      <c r="B83" s="49" t="s">
        <v>45</v>
      </c>
      <c r="C83" s="53"/>
      <c r="D83" s="51"/>
      <c r="E83" s="35">
        <v>172827</v>
      </c>
      <c r="F83" s="35">
        <v>211233</v>
      </c>
      <c r="G83" s="35">
        <v>182429</v>
      </c>
      <c r="I83" s="1"/>
      <c r="J83" s="1"/>
      <c r="K83" s="1"/>
    </row>
    <row r="84" spans="2:13" x14ac:dyDescent="0.55000000000000004">
      <c r="B84" s="49" t="s">
        <v>50</v>
      </c>
      <c r="C84" s="53"/>
      <c r="D84" s="51"/>
      <c r="E84" s="35">
        <v>253479</v>
      </c>
      <c r="F84" s="35">
        <v>218792</v>
      </c>
      <c r="G84" s="35">
        <v>226797</v>
      </c>
      <c r="I84" s="1"/>
      <c r="J84" s="1"/>
      <c r="K84" s="1"/>
    </row>
    <row r="85" spans="2:13" x14ac:dyDescent="0.55000000000000004">
      <c r="B85" s="49" t="s">
        <v>44</v>
      </c>
      <c r="C85" s="53"/>
      <c r="D85" s="51"/>
      <c r="E85" s="35">
        <v>1355220</v>
      </c>
      <c r="F85" s="35">
        <v>1656380</v>
      </c>
      <c r="G85" s="35">
        <v>1430510</v>
      </c>
      <c r="I85" s="1"/>
      <c r="J85" s="1"/>
      <c r="K85" s="1"/>
    </row>
    <row r="86" spans="2:13" x14ac:dyDescent="0.55000000000000004">
      <c r="B86" s="49" t="s">
        <v>37</v>
      </c>
      <c r="C86" s="53"/>
      <c r="D86" s="51"/>
      <c r="E86" s="35">
        <v>1179207</v>
      </c>
      <c r="F86" s="35">
        <v>1017841</v>
      </c>
      <c r="G86" s="35">
        <v>1055080</v>
      </c>
      <c r="I86" s="1"/>
      <c r="J86" s="1"/>
      <c r="K86" s="1"/>
    </row>
    <row r="87" spans="2:13" x14ac:dyDescent="0.55000000000000004">
      <c r="B87" s="49" t="s">
        <v>89</v>
      </c>
      <c r="C87" s="53"/>
      <c r="D87" s="51"/>
      <c r="E87" s="37">
        <v>12012000</v>
      </c>
      <c r="F87" s="37">
        <v>12012000</v>
      </c>
      <c r="G87" s="37">
        <v>12012000</v>
      </c>
      <c r="H87" s="26"/>
      <c r="I87" s="1"/>
      <c r="J87" s="1"/>
      <c r="K87" s="1"/>
    </row>
    <row r="88" spans="2:13" x14ac:dyDescent="0.55000000000000004">
      <c r="B88" s="49" t="s">
        <v>42</v>
      </c>
      <c r="C88" s="53"/>
      <c r="D88" s="51"/>
      <c r="E88" s="35">
        <v>1716000</v>
      </c>
      <c r="F88" s="35">
        <v>1372800</v>
      </c>
      <c r="G88" s="35">
        <v>1098240</v>
      </c>
      <c r="H88" s="1"/>
      <c r="I88" s="1"/>
      <c r="J88" s="1"/>
      <c r="K88" s="1"/>
    </row>
    <row r="89" spans="2:13" x14ac:dyDescent="0.55000000000000004">
      <c r="B89" s="49" t="s">
        <v>43</v>
      </c>
      <c r="C89" s="53"/>
      <c r="D89" s="51"/>
      <c r="E89" s="35">
        <v>18386300</v>
      </c>
      <c r="F89" s="35">
        <v>16547670</v>
      </c>
      <c r="G89" s="35">
        <v>14892000</v>
      </c>
      <c r="I89" s="1"/>
      <c r="J89" s="1"/>
      <c r="K89" s="1"/>
    </row>
    <row r="90" spans="2:13" x14ac:dyDescent="0.55000000000000004">
      <c r="B90" s="49" t="s">
        <v>40</v>
      </c>
      <c r="C90" s="53"/>
      <c r="D90" s="51"/>
      <c r="E90" s="37">
        <v>1135000</v>
      </c>
      <c r="F90" s="37">
        <v>1584540</v>
      </c>
      <c r="G90" s="37">
        <v>1410240</v>
      </c>
      <c r="I90" s="1"/>
      <c r="J90" s="1"/>
      <c r="K90" s="1"/>
      <c r="M90" s="25"/>
    </row>
    <row r="91" spans="2:13" x14ac:dyDescent="0.55000000000000004">
      <c r="B91" s="49" t="s">
        <v>90</v>
      </c>
      <c r="C91" s="53"/>
      <c r="D91" s="51"/>
      <c r="E91" s="35">
        <v>2277000</v>
      </c>
      <c r="F91" s="35">
        <v>2277000</v>
      </c>
      <c r="G91" s="35">
        <v>2277000</v>
      </c>
      <c r="I91" s="1"/>
      <c r="J91" s="1"/>
      <c r="K91" s="1"/>
    </row>
    <row r="92" spans="2:13" x14ac:dyDescent="0.55000000000000004">
      <c r="B92" s="49" t="s">
        <v>101</v>
      </c>
      <c r="C92" s="53"/>
      <c r="D92" s="51"/>
      <c r="E92" s="35">
        <v>500000</v>
      </c>
      <c r="F92" s="73">
        <v>0</v>
      </c>
      <c r="G92" s="73">
        <v>0</v>
      </c>
      <c r="I92" s="1"/>
      <c r="J92" s="1"/>
      <c r="K92" s="1"/>
    </row>
    <row r="93" spans="2:13" x14ac:dyDescent="0.55000000000000004">
      <c r="B93" s="49" t="s">
        <v>51</v>
      </c>
      <c r="C93" s="53"/>
      <c r="D93" s="51"/>
      <c r="E93" s="37">
        <v>2864340</v>
      </c>
      <c r="F93" s="37">
        <v>2187478</v>
      </c>
      <c r="G93" s="37">
        <v>1569522</v>
      </c>
      <c r="I93" s="1"/>
      <c r="J93" s="1"/>
      <c r="K93" s="1"/>
    </row>
    <row r="94" spans="2:13" x14ac:dyDescent="0.55000000000000004">
      <c r="B94" s="49" t="s">
        <v>91</v>
      </c>
      <c r="C94" s="53"/>
      <c r="D94" s="51"/>
      <c r="E94" s="37">
        <v>120000</v>
      </c>
      <c r="F94" s="37">
        <v>120000</v>
      </c>
      <c r="G94" s="37">
        <v>120000</v>
      </c>
      <c r="I94" s="1"/>
      <c r="J94" s="1"/>
      <c r="K94" s="1"/>
    </row>
    <row r="95" spans="2:13" x14ac:dyDescent="0.55000000000000004">
      <c r="B95" s="49" t="s">
        <v>46</v>
      </c>
      <c r="C95" s="53"/>
      <c r="D95" s="51"/>
      <c r="E95" s="35">
        <v>77859</v>
      </c>
      <c r="F95" s="35">
        <v>95161</v>
      </c>
      <c r="G95" s="35">
        <v>82185</v>
      </c>
      <c r="I95" s="1"/>
      <c r="J95" s="1"/>
      <c r="K95" s="1"/>
    </row>
    <row r="96" spans="2:13" x14ac:dyDescent="0.55000000000000004">
      <c r="B96" s="88" t="s">
        <v>129</v>
      </c>
      <c r="C96" s="89"/>
      <c r="D96" s="90"/>
      <c r="E96" s="35">
        <f>SUM(E69:E95)</f>
        <v>120557928</v>
      </c>
      <c r="F96" s="35">
        <f>SUM(F69:F95)</f>
        <v>122677387</v>
      </c>
      <c r="G96" s="35">
        <f>SUM(G69:G95)</f>
        <v>119621761</v>
      </c>
      <c r="I96" s="1"/>
      <c r="J96" s="1"/>
      <c r="K96" s="1"/>
    </row>
    <row r="97" spans="9:11" x14ac:dyDescent="0.55000000000000004">
      <c r="I97" s="1"/>
      <c r="J97" s="1"/>
      <c r="K97" s="1"/>
    </row>
    <row r="98" spans="9:11" x14ac:dyDescent="0.55000000000000004">
      <c r="I98" s="1"/>
      <c r="J98" s="1"/>
      <c r="K98" s="1"/>
    </row>
  </sheetData>
  <mergeCells count="2">
    <mergeCell ref="B96:D96"/>
    <mergeCell ref="C37:D37"/>
  </mergeCells>
  <phoneticPr fontId="2"/>
  <printOptions horizontalCentered="1"/>
  <pageMargins left="0.23622047244094491" right="0.23622047244094491" top="0.15748031496062992" bottom="0.15748031496062992" header="0.31496062992125984" footer="0.31496062992125984"/>
  <pageSetup paperSize="9" scale="90" fitToHeight="0" orientation="portrait" horizontalDpi="360" verticalDpi="360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1"/>
  <sheetViews>
    <sheetView zoomScaleNormal="100" workbookViewId="0">
      <selection activeCell="I9" sqref="I9"/>
    </sheetView>
  </sheetViews>
  <sheetFormatPr defaultRowHeight="20" customHeight="1" x14ac:dyDescent="0.55000000000000004"/>
  <cols>
    <col min="1" max="1" width="1.58203125" style="5" customWidth="1"/>
    <col min="2" max="2" width="37.9140625" style="5" customWidth="1"/>
    <col min="3" max="3" width="13.58203125" style="23" customWidth="1"/>
    <col min="4" max="4" width="12.6640625" style="23" customWidth="1"/>
    <col min="5" max="5" width="8.6640625" style="5"/>
    <col min="6" max="6" width="37.9140625" style="5" customWidth="1"/>
    <col min="7" max="7" width="13.58203125" style="23" customWidth="1"/>
    <col min="8" max="8" width="12.6640625" style="23" customWidth="1"/>
    <col min="9" max="9" width="8.6640625" style="5"/>
    <col min="10" max="11" width="8.6640625" style="12"/>
    <col min="12" max="16384" width="8.6640625" style="5"/>
  </cols>
  <sheetData>
    <row r="1" spans="1:8" ht="20" customHeight="1" x14ac:dyDescent="0.55000000000000004">
      <c r="A1" s="4"/>
      <c r="B1" s="6" t="s">
        <v>52</v>
      </c>
      <c r="C1" s="15"/>
      <c r="D1" s="15"/>
      <c r="E1" s="4"/>
      <c r="F1" s="6" t="s">
        <v>52</v>
      </c>
      <c r="G1" s="15"/>
      <c r="H1" s="15"/>
    </row>
    <row r="2" spans="1:8" ht="20" customHeight="1" x14ac:dyDescent="0.55000000000000004">
      <c r="A2" s="4"/>
      <c r="B2" s="7" t="s">
        <v>113</v>
      </c>
      <c r="C2" s="15"/>
      <c r="D2" s="16" t="s">
        <v>67</v>
      </c>
      <c r="E2" s="4"/>
      <c r="F2" s="7" t="s">
        <v>113</v>
      </c>
      <c r="G2" s="15"/>
      <c r="H2" s="16" t="s">
        <v>69</v>
      </c>
    </row>
    <row r="3" spans="1:8" ht="20" customHeight="1" x14ac:dyDescent="0.55000000000000004">
      <c r="A3" s="4"/>
      <c r="B3" s="81"/>
      <c r="C3" s="82" t="s">
        <v>136</v>
      </c>
      <c r="D3" s="82" t="s">
        <v>137</v>
      </c>
      <c r="E3" s="4"/>
      <c r="F3" s="81"/>
      <c r="G3" s="82" t="str">
        <f>C3</f>
        <v>2016年12月期</v>
      </c>
      <c r="H3" s="82" t="str">
        <f>D3</f>
        <v>2017年12月期</v>
      </c>
    </row>
    <row r="4" spans="1:8" ht="20" customHeight="1" x14ac:dyDescent="0.55000000000000004">
      <c r="A4" s="8"/>
      <c r="B4" s="9" t="s">
        <v>53</v>
      </c>
      <c r="C4" s="17"/>
      <c r="D4" s="17"/>
      <c r="E4" s="8"/>
      <c r="F4" s="9" t="s">
        <v>53</v>
      </c>
      <c r="G4" s="17"/>
      <c r="H4" s="17"/>
    </row>
    <row r="5" spans="1:8" ht="20" customHeight="1" x14ac:dyDescent="0.55000000000000004">
      <c r="A5" s="4"/>
      <c r="B5" s="10" t="s">
        <v>66</v>
      </c>
      <c r="C5" s="18">
        <f>決算書!F63</f>
        <v>13537266</v>
      </c>
      <c r="D5" s="18">
        <f>決算書!G63</f>
        <v>4457653</v>
      </c>
      <c r="E5" s="4"/>
      <c r="F5" s="10" t="s">
        <v>66</v>
      </c>
      <c r="G5" s="18">
        <f t="shared" ref="G5:G20" si="0">C5/1000</f>
        <v>13537.266</v>
      </c>
      <c r="H5" s="18">
        <f t="shared" ref="H5:H20" si="1">D5/1000</f>
        <v>4457.6530000000002</v>
      </c>
    </row>
    <row r="6" spans="1:8" ht="20" customHeight="1" x14ac:dyDescent="0.55000000000000004">
      <c r="A6" s="4"/>
      <c r="B6" s="10" t="s">
        <v>54</v>
      </c>
      <c r="C6" s="18">
        <f>決算書!F93</f>
        <v>2187478</v>
      </c>
      <c r="D6" s="18">
        <f>決算書!G93</f>
        <v>1569522</v>
      </c>
      <c r="E6" s="4"/>
      <c r="F6" s="10" t="s">
        <v>54</v>
      </c>
      <c r="G6" s="18">
        <f t="shared" si="0"/>
        <v>2187.4780000000001</v>
      </c>
      <c r="H6" s="18">
        <f t="shared" si="1"/>
        <v>1569.5219999999999</v>
      </c>
    </row>
    <row r="7" spans="1:8" ht="20" customHeight="1" x14ac:dyDescent="0.55000000000000004">
      <c r="A7" s="4"/>
      <c r="B7" s="10" t="s">
        <v>104</v>
      </c>
      <c r="C7" s="18">
        <f>決算書!F94</f>
        <v>120000</v>
      </c>
      <c r="D7" s="18">
        <f>決算書!G94</f>
        <v>120000</v>
      </c>
      <c r="E7" s="4"/>
      <c r="F7" s="10" t="s">
        <v>104</v>
      </c>
      <c r="G7" s="18">
        <f t="shared" si="0"/>
        <v>120</v>
      </c>
      <c r="H7" s="18">
        <f t="shared" si="1"/>
        <v>120</v>
      </c>
    </row>
    <row r="8" spans="1:8" ht="20" customHeight="1" x14ac:dyDescent="0.55000000000000004">
      <c r="A8" s="4"/>
      <c r="B8" s="10" t="s">
        <v>68</v>
      </c>
      <c r="C8" s="18">
        <f>SUM(決算書!F57:F58)*-1</f>
        <v>-11311</v>
      </c>
      <c r="D8" s="18">
        <f>SUM(決算書!G57:G58)*-1</f>
        <v>-12071</v>
      </c>
      <c r="E8" s="4"/>
      <c r="F8" s="10" t="s">
        <v>68</v>
      </c>
      <c r="G8" s="18">
        <f t="shared" si="0"/>
        <v>-11.311</v>
      </c>
      <c r="H8" s="18">
        <f t="shared" si="1"/>
        <v>-12.071</v>
      </c>
    </row>
    <row r="9" spans="1:8" ht="20" customHeight="1" x14ac:dyDescent="0.55000000000000004">
      <c r="A9" s="4"/>
      <c r="B9" s="10" t="s">
        <v>102</v>
      </c>
      <c r="C9" s="18">
        <f>SUM(決算書!F60:F61)</f>
        <v>853702</v>
      </c>
      <c r="D9" s="18">
        <f>SUM(決算書!G60:G61)</f>
        <v>713426</v>
      </c>
      <c r="E9" s="4"/>
      <c r="F9" s="10" t="s">
        <v>102</v>
      </c>
      <c r="G9" s="18">
        <f t="shared" si="0"/>
        <v>853.702</v>
      </c>
      <c r="H9" s="18">
        <f t="shared" si="1"/>
        <v>713.42600000000004</v>
      </c>
    </row>
    <row r="10" spans="1:8" ht="20" customHeight="1" x14ac:dyDescent="0.55000000000000004">
      <c r="A10" s="4"/>
      <c r="B10" s="10" t="s">
        <v>139</v>
      </c>
      <c r="C10" s="18">
        <f>SUM(決算書!I5:I6)*-1</f>
        <v>-20702020</v>
      </c>
      <c r="D10" s="18">
        <f>SUM(決算書!J5:J6)*-1</f>
        <v>13640135</v>
      </c>
      <c r="E10" s="4"/>
      <c r="F10" s="10" t="s">
        <v>139</v>
      </c>
      <c r="G10" s="18">
        <f t="shared" si="0"/>
        <v>-20702.02</v>
      </c>
      <c r="H10" s="18">
        <f t="shared" si="1"/>
        <v>13640.135</v>
      </c>
    </row>
    <row r="11" spans="1:8" ht="20" customHeight="1" x14ac:dyDescent="0.55000000000000004">
      <c r="A11" s="4"/>
      <c r="B11" s="10" t="s">
        <v>140</v>
      </c>
      <c r="C11" s="18">
        <f>SUM(決算書!I7:I8)*-1</f>
        <v>-952640</v>
      </c>
      <c r="D11" s="18">
        <f>SUM(決算書!J7:J8)*-1</f>
        <v>-599891</v>
      </c>
      <c r="E11" s="4"/>
      <c r="F11" s="10" t="s">
        <v>140</v>
      </c>
      <c r="G11" s="18">
        <f t="shared" si="0"/>
        <v>-952.64</v>
      </c>
      <c r="H11" s="18">
        <f t="shared" si="1"/>
        <v>-599.89099999999996</v>
      </c>
    </row>
    <row r="12" spans="1:8" ht="20" customHeight="1" x14ac:dyDescent="0.55000000000000004">
      <c r="A12" s="4"/>
      <c r="B12" s="10" t="s">
        <v>141</v>
      </c>
      <c r="C12" s="18">
        <f>SUM(決算書!I30)</f>
        <v>7410062</v>
      </c>
      <c r="D12" s="18">
        <f>SUM(決算書!J30)</f>
        <v>-4931059</v>
      </c>
      <c r="E12" s="4"/>
      <c r="F12" s="10" t="s">
        <v>141</v>
      </c>
      <c r="G12" s="18">
        <f t="shared" si="0"/>
        <v>7410.0619999999999</v>
      </c>
      <c r="H12" s="18">
        <f t="shared" si="1"/>
        <v>-4931.0590000000002</v>
      </c>
    </row>
    <row r="13" spans="1:8" ht="20" customHeight="1" x14ac:dyDescent="0.55000000000000004">
      <c r="A13" s="4"/>
      <c r="B13" s="10" t="s">
        <v>142</v>
      </c>
      <c r="C13" s="18">
        <f>SUM(決算書!I35:I36)</f>
        <v>656245</v>
      </c>
      <c r="D13" s="18">
        <f>SUM(決算書!J35:J36)</f>
        <v>-793130</v>
      </c>
      <c r="E13" s="4"/>
      <c r="F13" s="10" t="s">
        <v>142</v>
      </c>
      <c r="G13" s="18">
        <f t="shared" si="0"/>
        <v>656.245</v>
      </c>
      <c r="H13" s="18">
        <f t="shared" si="1"/>
        <v>-793.13</v>
      </c>
    </row>
    <row r="14" spans="1:8" ht="20" customHeight="1" x14ac:dyDescent="0.55000000000000004">
      <c r="A14" s="4"/>
      <c r="B14" s="10" t="s">
        <v>143</v>
      </c>
      <c r="C14" s="18">
        <f>SUM(決算書!I9,決算書!I11)*-1</f>
        <v>-117674</v>
      </c>
      <c r="D14" s="18">
        <f>SUM(決算書!J9,決算書!J11)*-1</f>
        <v>-377920</v>
      </c>
      <c r="E14" s="4"/>
      <c r="F14" s="10" t="s">
        <v>143</v>
      </c>
      <c r="G14" s="18">
        <f t="shared" si="0"/>
        <v>-117.67400000000001</v>
      </c>
      <c r="H14" s="18">
        <f t="shared" si="1"/>
        <v>-377.92</v>
      </c>
    </row>
    <row r="15" spans="1:8" ht="20" customHeight="1" x14ac:dyDescent="0.55000000000000004">
      <c r="A15" s="4"/>
      <c r="B15" s="10" t="s">
        <v>144</v>
      </c>
      <c r="C15" s="18">
        <f>SUM(決算書!I32:I34)</f>
        <v>1945118</v>
      </c>
      <c r="D15" s="18">
        <f>SUM(決算書!J32:J34)</f>
        <v>-3771690</v>
      </c>
      <c r="E15" s="4"/>
      <c r="F15" s="10" t="s">
        <v>144</v>
      </c>
      <c r="G15" s="18">
        <f t="shared" si="0"/>
        <v>1945.1179999999999</v>
      </c>
      <c r="H15" s="18">
        <f t="shared" si="1"/>
        <v>-3771.69</v>
      </c>
    </row>
    <row r="16" spans="1:8" ht="20" customHeight="1" x14ac:dyDescent="0.55000000000000004">
      <c r="A16" s="4"/>
      <c r="B16" s="14" t="s">
        <v>55</v>
      </c>
      <c r="C16" s="19">
        <f>SUM(C5:C15)</f>
        <v>4926226</v>
      </c>
      <c r="D16" s="19">
        <f>SUM(D5:D15)</f>
        <v>10014975</v>
      </c>
      <c r="E16" s="4"/>
      <c r="F16" s="14" t="s">
        <v>55</v>
      </c>
      <c r="G16" s="19">
        <f t="shared" si="0"/>
        <v>4926.2259999999997</v>
      </c>
      <c r="H16" s="19">
        <f t="shared" si="1"/>
        <v>10014.975</v>
      </c>
    </row>
    <row r="17" spans="1:8" ht="20" customHeight="1" x14ac:dyDescent="0.55000000000000004">
      <c r="A17" s="4"/>
      <c r="B17" s="10" t="s">
        <v>103</v>
      </c>
      <c r="C17" s="18">
        <f>SUM(決算書!F57:F58)</f>
        <v>11311</v>
      </c>
      <c r="D17" s="18">
        <f>SUM(決算書!G57:G58)</f>
        <v>12071</v>
      </c>
      <c r="E17" s="4"/>
      <c r="F17" s="10" t="s">
        <v>103</v>
      </c>
      <c r="G17" s="18">
        <f t="shared" si="0"/>
        <v>11.311</v>
      </c>
      <c r="H17" s="18">
        <f t="shared" si="1"/>
        <v>12.071</v>
      </c>
    </row>
    <row r="18" spans="1:8" ht="20" customHeight="1" x14ac:dyDescent="0.55000000000000004">
      <c r="A18" s="4"/>
      <c r="B18" s="10" t="s">
        <v>105</v>
      </c>
      <c r="C18" s="18">
        <f>SUM(決算書!F60:F61)*-1</f>
        <v>-853702</v>
      </c>
      <c r="D18" s="18">
        <f>SUM(決算書!G60:G61)*-1</f>
        <v>-713426</v>
      </c>
      <c r="E18" s="4"/>
      <c r="F18" s="10" t="s">
        <v>56</v>
      </c>
      <c r="G18" s="18">
        <f t="shared" si="0"/>
        <v>-853.702</v>
      </c>
      <c r="H18" s="18">
        <f t="shared" si="1"/>
        <v>-713.42600000000004</v>
      </c>
    </row>
    <row r="19" spans="1:8" ht="20" customHeight="1" x14ac:dyDescent="0.55000000000000004">
      <c r="A19" s="4"/>
      <c r="B19" s="10" t="s">
        <v>57</v>
      </c>
      <c r="C19" s="18">
        <f>決算書!F64*-1</f>
        <v>-4196040</v>
      </c>
      <c r="D19" s="18">
        <f>決算書!G64*-1</f>
        <v>-1419860</v>
      </c>
      <c r="E19" s="4"/>
      <c r="F19" s="10" t="s">
        <v>57</v>
      </c>
      <c r="G19" s="18">
        <f t="shared" si="0"/>
        <v>-4196.04</v>
      </c>
      <c r="H19" s="18">
        <f t="shared" si="1"/>
        <v>-1419.86</v>
      </c>
    </row>
    <row r="20" spans="1:8" ht="20" customHeight="1" x14ac:dyDescent="0.55000000000000004">
      <c r="A20" s="4"/>
      <c r="B20" s="11" t="s">
        <v>58</v>
      </c>
      <c r="C20" s="27">
        <f>SUM(C16:C19)</f>
        <v>-112205</v>
      </c>
      <c r="D20" s="27">
        <f>SUM(D16:D19)</f>
        <v>7893760</v>
      </c>
      <c r="E20" s="4"/>
      <c r="F20" s="11" t="s">
        <v>58</v>
      </c>
      <c r="G20" s="20">
        <f t="shared" si="0"/>
        <v>-112.205</v>
      </c>
      <c r="H20" s="20">
        <f t="shared" si="1"/>
        <v>7893.76</v>
      </c>
    </row>
    <row r="21" spans="1:8" ht="20" customHeight="1" x14ac:dyDescent="0.55000000000000004">
      <c r="A21" s="8"/>
      <c r="B21" s="9" t="s">
        <v>59</v>
      </c>
      <c r="C21" s="17"/>
      <c r="D21" s="17"/>
      <c r="E21" s="8"/>
      <c r="F21" s="9" t="s">
        <v>59</v>
      </c>
      <c r="G21" s="17"/>
      <c r="H21" s="17"/>
    </row>
    <row r="22" spans="1:8" ht="20" customHeight="1" x14ac:dyDescent="0.55000000000000004">
      <c r="A22" s="4"/>
      <c r="B22" s="10" t="s">
        <v>145</v>
      </c>
      <c r="C22" s="18">
        <f>決算書!E13-決算書!F13-勘定科目明細!E11</f>
        <v>-814736</v>
      </c>
      <c r="D22" s="18">
        <f>決算書!F13-決算書!G13-勘定科目明細!F11</f>
        <v>-550022</v>
      </c>
      <c r="E22" s="4"/>
      <c r="F22" s="10" t="s">
        <v>145</v>
      </c>
      <c r="G22" s="18">
        <f t="shared" ref="G22:H29" si="2">C22/1000</f>
        <v>-814.73599999999999</v>
      </c>
      <c r="H22" s="18">
        <f t="shared" si="2"/>
        <v>-550.02200000000005</v>
      </c>
    </row>
    <row r="23" spans="1:8" ht="20" customHeight="1" x14ac:dyDescent="0.55000000000000004">
      <c r="A23" s="4"/>
      <c r="B23" s="10" t="s">
        <v>146</v>
      </c>
      <c r="C23" s="18">
        <f>決算書!E17-決算書!F17-勘定科目明細!E12</f>
        <v>-1499904</v>
      </c>
      <c r="D23" s="18">
        <f>決算書!F17-決算書!G17-勘定科目明細!F12</f>
        <v>-58060</v>
      </c>
      <c r="E23" s="4"/>
      <c r="F23" s="10" t="s">
        <v>146</v>
      </c>
      <c r="G23" s="18">
        <f t="shared" si="2"/>
        <v>-1499.904</v>
      </c>
      <c r="H23" s="18">
        <f t="shared" si="2"/>
        <v>-58.06</v>
      </c>
    </row>
    <row r="24" spans="1:8" ht="20" customHeight="1" x14ac:dyDescent="0.55000000000000004">
      <c r="A24" s="4"/>
      <c r="B24" s="10" t="s">
        <v>149</v>
      </c>
      <c r="C24" s="18">
        <f>決算書!I10*-1</f>
        <v>-346000</v>
      </c>
      <c r="D24" s="18">
        <f>決算書!J10*-1</f>
        <v>0</v>
      </c>
      <c r="E24" s="4"/>
      <c r="F24" s="10" t="s">
        <v>149</v>
      </c>
      <c r="G24" s="18">
        <f t="shared" si="2"/>
        <v>-346</v>
      </c>
      <c r="H24" s="18">
        <f t="shared" si="2"/>
        <v>0</v>
      </c>
    </row>
    <row r="25" spans="1:8" ht="20" customHeight="1" x14ac:dyDescent="0.55000000000000004">
      <c r="A25" s="4"/>
      <c r="B25" s="10" t="s">
        <v>126</v>
      </c>
      <c r="C25" s="18">
        <f>決算書!I24*-1</f>
        <v>-1200000</v>
      </c>
      <c r="D25" s="18">
        <f>決算書!J24*-1</f>
        <v>-1200000</v>
      </c>
      <c r="E25" s="4"/>
      <c r="F25" s="10" t="s">
        <v>126</v>
      </c>
      <c r="G25" s="18">
        <f t="shared" si="2"/>
        <v>-1200</v>
      </c>
      <c r="H25" s="18">
        <f t="shared" si="2"/>
        <v>-1200</v>
      </c>
    </row>
    <row r="26" spans="1:8" ht="20" customHeight="1" x14ac:dyDescent="0.55000000000000004">
      <c r="A26" s="4"/>
      <c r="B26" s="10" t="s">
        <v>150</v>
      </c>
      <c r="C26" s="18">
        <f>決算書!I25*-1</f>
        <v>-500000</v>
      </c>
      <c r="D26" s="75">
        <f>決算書!J25*-1</f>
        <v>0</v>
      </c>
      <c r="E26" s="4"/>
      <c r="F26" s="10" t="s">
        <v>150</v>
      </c>
      <c r="G26" s="18">
        <f t="shared" si="2"/>
        <v>-500</v>
      </c>
      <c r="H26" s="18">
        <f t="shared" si="2"/>
        <v>0</v>
      </c>
    </row>
    <row r="27" spans="1:8" ht="20" customHeight="1" x14ac:dyDescent="0.55000000000000004">
      <c r="A27" s="4"/>
      <c r="B27" s="10" t="s">
        <v>151</v>
      </c>
      <c r="C27" s="18">
        <f>SUM(勘定科目明細!H16:H17)*-1</f>
        <v>-260434</v>
      </c>
      <c r="D27" s="18">
        <f>SUM(勘定科目明細!I16:I17)*-1</f>
        <v>-1130386</v>
      </c>
      <c r="E27" s="4"/>
      <c r="F27" s="10" t="s">
        <v>151</v>
      </c>
      <c r="G27" s="18">
        <f t="shared" si="2"/>
        <v>-260.43400000000003</v>
      </c>
      <c r="H27" s="18">
        <f t="shared" si="2"/>
        <v>-1130.386</v>
      </c>
    </row>
    <row r="28" spans="1:8" ht="20" customHeight="1" x14ac:dyDescent="0.55000000000000004">
      <c r="A28" s="4"/>
      <c r="B28" s="10" t="s">
        <v>152</v>
      </c>
      <c r="C28" s="18">
        <f>決算書!I40</f>
        <v>-886000</v>
      </c>
      <c r="D28" s="18">
        <f>決算書!J40</f>
        <v>-1045000</v>
      </c>
      <c r="E28" s="4"/>
      <c r="F28" s="10" t="s">
        <v>152</v>
      </c>
      <c r="G28" s="18">
        <f>C28/1000</f>
        <v>-886</v>
      </c>
      <c r="H28" s="18">
        <f>D28/1000</f>
        <v>-1045</v>
      </c>
    </row>
    <row r="29" spans="1:8" ht="20" customHeight="1" x14ac:dyDescent="0.55000000000000004">
      <c r="A29" s="4"/>
      <c r="B29" s="11" t="s">
        <v>60</v>
      </c>
      <c r="C29" s="20">
        <f>SUM(C22:C28)</f>
        <v>-5507074</v>
      </c>
      <c r="D29" s="20">
        <f>SUM(D22:D28)</f>
        <v>-3983468</v>
      </c>
      <c r="E29" s="4"/>
      <c r="F29" s="11" t="s">
        <v>60</v>
      </c>
      <c r="G29" s="20">
        <f t="shared" si="2"/>
        <v>-5507.0739999999996</v>
      </c>
      <c r="H29" s="20">
        <f t="shared" si="2"/>
        <v>-3983.4679999999998</v>
      </c>
    </row>
    <row r="30" spans="1:8" ht="20" customHeight="1" x14ac:dyDescent="0.55000000000000004">
      <c r="A30" s="8"/>
      <c r="B30" s="9" t="s">
        <v>61</v>
      </c>
      <c r="C30" s="17"/>
      <c r="D30" s="17"/>
      <c r="E30" s="8"/>
      <c r="F30" s="9" t="s">
        <v>61</v>
      </c>
      <c r="G30" s="17"/>
      <c r="H30" s="17"/>
    </row>
    <row r="31" spans="1:8" ht="20" customHeight="1" x14ac:dyDescent="0.55000000000000004">
      <c r="A31" s="4"/>
      <c r="B31" s="10" t="s">
        <v>147</v>
      </c>
      <c r="C31" s="18">
        <f>決算書!I31</f>
        <v>-1010000</v>
      </c>
      <c r="D31" s="75">
        <f>決算書!J31</f>
        <v>3010000</v>
      </c>
      <c r="E31" s="4"/>
      <c r="F31" s="10" t="s">
        <v>147</v>
      </c>
      <c r="G31" s="18">
        <f t="shared" ref="G31:H36" si="3">C31/1000</f>
        <v>-1010</v>
      </c>
      <c r="H31" s="83">
        <f t="shared" si="3"/>
        <v>3010</v>
      </c>
    </row>
    <row r="32" spans="1:8" ht="20" customHeight="1" x14ac:dyDescent="0.55000000000000004">
      <c r="A32" s="4"/>
      <c r="B32" s="10" t="s">
        <v>148</v>
      </c>
      <c r="C32" s="18">
        <f>SUM(決算書!I37,決算書!I39)</f>
        <v>1648000</v>
      </c>
      <c r="D32" s="18">
        <f>SUM(決算書!J37,決算書!J39)</f>
        <v>-1992400</v>
      </c>
      <c r="E32" s="4"/>
      <c r="F32" s="10" t="s">
        <v>148</v>
      </c>
      <c r="G32" s="18">
        <f t="shared" si="3"/>
        <v>1648</v>
      </c>
      <c r="H32" s="18">
        <f t="shared" si="3"/>
        <v>-1992.4</v>
      </c>
    </row>
    <row r="33" spans="1:9" ht="20" customHeight="1" x14ac:dyDescent="0.55000000000000004">
      <c r="A33" s="4"/>
      <c r="B33" s="11" t="s">
        <v>62</v>
      </c>
      <c r="C33" s="20">
        <f>SUM(C31:C32)</f>
        <v>638000</v>
      </c>
      <c r="D33" s="20">
        <f>SUM(D31:D32)</f>
        <v>1017600</v>
      </c>
      <c r="E33" s="4"/>
      <c r="F33" s="11" t="s">
        <v>62</v>
      </c>
      <c r="G33" s="20">
        <f t="shared" si="3"/>
        <v>638</v>
      </c>
      <c r="H33" s="20">
        <f t="shared" si="3"/>
        <v>1017.6</v>
      </c>
    </row>
    <row r="34" spans="1:9" ht="20" customHeight="1" x14ac:dyDescent="0.55000000000000004">
      <c r="A34" s="4"/>
      <c r="B34" s="10" t="s">
        <v>63</v>
      </c>
      <c r="C34" s="18">
        <f>C36-C35</f>
        <v>-4981279</v>
      </c>
      <c r="D34" s="18">
        <f>D36-D35</f>
        <v>4927892</v>
      </c>
      <c r="E34" s="4"/>
      <c r="F34" s="10" t="s">
        <v>63</v>
      </c>
      <c r="G34" s="18">
        <f t="shared" si="3"/>
        <v>-4981.2790000000005</v>
      </c>
      <c r="H34" s="18">
        <f t="shared" si="3"/>
        <v>4927.8919999999998</v>
      </c>
      <c r="I34" s="12"/>
    </row>
    <row r="35" spans="1:9" ht="20" customHeight="1" x14ac:dyDescent="0.55000000000000004">
      <c r="A35" s="4"/>
      <c r="B35" s="10" t="s">
        <v>64</v>
      </c>
      <c r="C35" s="18">
        <f>決算書!E4</f>
        <v>33569283</v>
      </c>
      <c r="D35" s="18">
        <f>決算書!F4</f>
        <v>28588004</v>
      </c>
      <c r="E35" s="4"/>
      <c r="F35" s="10" t="s">
        <v>64</v>
      </c>
      <c r="G35" s="18">
        <f t="shared" si="3"/>
        <v>33569.283000000003</v>
      </c>
      <c r="H35" s="18">
        <f t="shared" si="3"/>
        <v>28588.004000000001</v>
      </c>
    </row>
    <row r="36" spans="1:9" ht="20" customHeight="1" x14ac:dyDescent="0.55000000000000004">
      <c r="A36" s="4"/>
      <c r="B36" s="13" t="s">
        <v>65</v>
      </c>
      <c r="C36" s="21">
        <f>決算書!F4</f>
        <v>28588004</v>
      </c>
      <c r="D36" s="21">
        <f>決算書!G4</f>
        <v>33515896</v>
      </c>
      <c r="E36" s="4"/>
      <c r="F36" s="13" t="s">
        <v>65</v>
      </c>
      <c r="G36" s="21">
        <f t="shared" si="3"/>
        <v>28588.004000000001</v>
      </c>
      <c r="H36" s="21">
        <f t="shared" si="3"/>
        <v>33515.896000000001</v>
      </c>
    </row>
    <row r="37" spans="1:9" ht="20" customHeight="1" x14ac:dyDescent="0.55000000000000004">
      <c r="C37" s="22">
        <f>SUM(C20,C29,C33)</f>
        <v>-4981279</v>
      </c>
      <c r="D37" s="22">
        <f>SUM(D20,D29,D33)</f>
        <v>4927892</v>
      </c>
      <c r="G37" s="22"/>
    </row>
    <row r="38" spans="1:9" ht="20" customHeight="1" x14ac:dyDescent="0.55000000000000004">
      <c r="C38" s="22">
        <f>C34-C37</f>
        <v>0</v>
      </c>
      <c r="D38" s="22">
        <f>D34-D37</f>
        <v>0</v>
      </c>
      <c r="F38" s="30" t="s">
        <v>107</v>
      </c>
      <c r="G38" s="22">
        <f>G20</f>
        <v>-112.205</v>
      </c>
      <c r="H38" s="22">
        <f>H20</f>
        <v>7893.76</v>
      </c>
    </row>
    <row r="39" spans="1:9" ht="20" customHeight="1" x14ac:dyDescent="0.55000000000000004">
      <c r="F39" s="30" t="s">
        <v>108</v>
      </c>
      <c r="G39" s="23">
        <f>G29</f>
        <v>-5507.0739999999996</v>
      </c>
      <c r="H39" s="23">
        <f>H29</f>
        <v>-3983.4679999999998</v>
      </c>
    </row>
    <row r="40" spans="1:9" ht="20" customHeight="1" x14ac:dyDescent="0.55000000000000004">
      <c r="F40" s="30" t="s">
        <v>109</v>
      </c>
      <c r="G40" s="23">
        <f>G33</f>
        <v>638</v>
      </c>
      <c r="H40" s="23">
        <f>H33</f>
        <v>1017.6</v>
      </c>
    </row>
    <row r="41" spans="1:9" ht="20" customHeight="1" x14ac:dyDescent="0.55000000000000004">
      <c r="F41" s="30" t="s">
        <v>110</v>
      </c>
      <c r="G41" s="23">
        <f>G34</f>
        <v>-4981.2790000000005</v>
      </c>
      <c r="H41" s="23">
        <f>H34</f>
        <v>4927.8919999999998</v>
      </c>
    </row>
  </sheetData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勘定科目明細</vt:lpstr>
      <vt:lpstr>決算書</vt:lpstr>
      <vt:lpstr>キャッシュフロー計算書</vt:lpstr>
      <vt:lpstr>キャッシュフロー計算書!Print_Area</vt:lpstr>
      <vt:lpstr>勘定科目明細!Print_Area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VISION-CASH.com</dc:creator>
  <cp:lastModifiedBy>片山祐姫</cp:lastModifiedBy>
  <cp:lastPrinted>2018-02-17T07:34:12Z</cp:lastPrinted>
  <dcterms:created xsi:type="dcterms:W3CDTF">2016-09-22T07:14:32Z</dcterms:created>
  <dcterms:modified xsi:type="dcterms:W3CDTF">2018-02-21T00:38:57Z</dcterms:modified>
</cp:coreProperties>
</file>